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Tfsv01\03_kks・esm\800_KKS\KKS\KKS職員派遣用\コンサル・調査事業本部職員派遣用\01_調査事業部\派遣作業用\100_全建_発注関係事務\令和7年度調査\05_都道府県版作成\都道府県版マクロなし（.xlsx）\"/>
    </mc:Choice>
  </mc:AlternateContent>
  <xr:revisionPtr revIDLastSave="0" documentId="13_ncr:1_{2ACA1380-D117-45A1-B91A-F7716F0F7B19}" xr6:coauthVersionLast="47" xr6:coauthVersionMax="47" xr10:uidLastSave="{00000000-0000-0000-0000-000000000000}"/>
  <bookViews>
    <workbookView xWindow="28680" yWindow="-120" windowWidth="29040" windowHeight="15840" xr2:uid="{00000000-000D-0000-FFFF-FFFF00000000}"/>
  </bookViews>
  <sheets>
    <sheet name="調査結果報告" sheetId="18" r:id="rId1"/>
    <sheet name="その他内容・自由記入" sheetId="19" r:id="rId2"/>
    <sheet name="集計用" sheetId="15" r:id="rId3"/>
    <sheet name="回答者属性" sheetId="3" r:id="rId4"/>
    <sheet name="予定価格" sheetId="4" r:id="rId5"/>
    <sheet name="工期設定" sheetId="2" r:id="rId6"/>
    <sheet name="設計変更、スライド" sheetId="5" r:id="rId7"/>
    <sheet name="共有、協議迅速化" sheetId="7" r:id="rId8"/>
    <sheet name="賃上げ" sheetId="8" r:id="rId9"/>
    <sheet name="簡素化" sheetId="9" r:id="rId10"/>
    <sheet name="状況" sheetId="10" r:id="rId11"/>
    <sheet name="持続性確保" sheetId="11" r:id="rId12"/>
    <sheet name="災害" sheetId="12" r:id="rId13"/>
    <sheet name="電子契約" sheetId="14" r:id="rId14"/>
    <sheet name="電子取引" sheetId="16" r:id="rId15"/>
    <sheet name="工事代金" sheetId="17" r:id="rId16"/>
  </sheets>
  <definedNames>
    <definedName name="_xlnm._FilterDatabase" localSheetId="1" hidden="1">その他内容・自由記入!$A$2:$AA$729</definedName>
    <definedName name="_xlnm.Print_Area" localSheetId="0">調査結果報告!$A$1:$N$1685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5" l="1"/>
  <c r="C17" i="11" s="1"/>
  <c r="C146" i="8"/>
  <c r="C121" i="17"/>
  <c r="C120" i="17"/>
  <c r="C119" i="17"/>
  <c r="C118" i="17"/>
  <c r="C117" i="17"/>
  <c r="C116" i="17"/>
  <c r="C108" i="17"/>
  <c r="C107" i="17"/>
  <c r="C106" i="17"/>
  <c r="C105" i="17"/>
  <c r="C104" i="17"/>
  <c r="C38" i="14"/>
  <c r="C37" i="14"/>
  <c r="C36" i="14"/>
  <c r="C35" i="14"/>
  <c r="C34" i="14"/>
  <c r="C33" i="14"/>
  <c r="C32" i="14"/>
  <c r="C31" i="14"/>
  <c r="C30" i="14"/>
  <c r="C29" i="14"/>
  <c r="C51" i="11"/>
  <c r="C50" i="11"/>
  <c r="C49" i="11"/>
  <c r="C48" i="11"/>
  <c r="C47" i="11"/>
  <c r="C46" i="11"/>
  <c r="C45" i="11"/>
  <c r="C44" i="11"/>
  <c r="C16" i="11"/>
  <c r="C15" i="11"/>
  <c r="C14" i="11"/>
  <c r="C13" i="11"/>
  <c r="C12" i="11"/>
  <c r="C11" i="11"/>
  <c r="C10" i="11"/>
  <c r="C9" i="11"/>
  <c r="C8" i="11"/>
  <c r="C7" i="11"/>
  <c r="C179" i="5" l="1"/>
  <c r="C180" i="5"/>
  <c r="C181" i="5"/>
  <c r="C182" i="5"/>
  <c r="C183" i="5"/>
  <c r="C184" i="5"/>
  <c r="C185" i="5"/>
  <c r="C186" i="5"/>
  <c r="C187" i="5"/>
  <c r="C36" i="9"/>
  <c r="C188" i="5" l="1"/>
  <c r="D187" i="5" s="1"/>
  <c r="C137" i="17"/>
  <c r="C109" i="17"/>
  <c r="C122" i="17"/>
  <c r="C147" i="8"/>
  <c r="C171" i="5"/>
  <c r="C135" i="17"/>
  <c r="C134" i="17"/>
  <c r="C133" i="17"/>
  <c r="C132" i="17"/>
  <c r="C131" i="17"/>
  <c r="C130" i="17"/>
  <c r="C129" i="17"/>
  <c r="C95" i="17"/>
  <c r="C94" i="17"/>
  <c r="C93" i="17"/>
  <c r="C92" i="17"/>
  <c r="C91" i="17"/>
  <c r="C69" i="17"/>
  <c r="C97" i="17" s="1"/>
  <c r="C68" i="17"/>
  <c r="C67" i="17"/>
  <c r="C66" i="17"/>
  <c r="C57" i="17"/>
  <c r="C56" i="17"/>
  <c r="C55" i="17"/>
  <c r="C54" i="17"/>
  <c r="C53" i="17"/>
  <c r="C52" i="17"/>
  <c r="C20" i="17"/>
  <c r="C19" i="17"/>
  <c r="C18" i="17"/>
  <c r="C17" i="17"/>
  <c r="C16" i="17"/>
  <c r="C4" i="17"/>
  <c r="C52" i="16"/>
  <c r="C43" i="16"/>
  <c r="C42" i="16"/>
  <c r="C41" i="16"/>
  <c r="C40" i="16"/>
  <c r="C39" i="16"/>
  <c r="C38" i="16"/>
  <c r="C37" i="16"/>
  <c r="C28" i="16"/>
  <c r="C27" i="16"/>
  <c r="C26" i="16"/>
  <c r="C25" i="16"/>
  <c r="C17" i="16"/>
  <c r="C16" i="16"/>
  <c r="C15" i="16"/>
  <c r="C7" i="16"/>
  <c r="C6" i="16"/>
  <c r="C5" i="16"/>
  <c r="C4" i="16"/>
  <c r="C68" i="14"/>
  <c r="C67" i="14"/>
  <c r="C66" i="14"/>
  <c r="C65" i="14"/>
  <c r="C64" i="14"/>
  <c r="C63" i="14"/>
  <c r="C55" i="14"/>
  <c r="C54" i="14"/>
  <c r="C53" i="14"/>
  <c r="C52" i="14"/>
  <c r="C20" i="14"/>
  <c r="C19" i="14"/>
  <c r="C18" i="14"/>
  <c r="C17" i="14"/>
  <c r="C16" i="14"/>
  <c r="C15" i="14"/>
  <c r="C7" i="14"/>
  <c r="C39" i="14" s="1"/>
  <c r="C6" i="14"/>
  <c r="C5" i="14"/>
  <c r="C4" i="14"/>
  <c r="C18" i="12"/>
  <c r="C17" i="12"/>
  <c r="C16" i="12"/>
  <c r="G7" i="12"/>
  <c r="G6" i="12"/>
  <c r="C7" i="12"/>
  <c r="C6" i="12"/>
  <c r="C36" i="11"/>
  <c r="C35" i="11"/>
  <c r="C34" i="11"/>
  <c r="C26" i="11"/>
  <c r="C25" i="11"/>
  <c r="C24" i="11"/>
  <c r="D15" i="11"/>
  <c r="D16" i="11"/>
  <c r="D14" i="11"/>
  <c r="D13" i="11"/>
  <c r="D12" i="11"/>
  <c r="D11" i="11"/>
  <c r="D10" i="11"/>
  <c r="D9" i="11"/>
  <c r="D8" i="11"/>
  <c r="D7" i="11"/>
  <c r="C6" i="11"/>
  <c r="D6" i="11" s="1"/>
  <c r="C5" i="11"/>
  <c r="D5" i="11" s="1"/>
  <c r="C4" i="11"/>
  <c r="D4" i="11" s="1"/>
  <c r="C51" i="10"/>
  <c r="C50" i="10"/>
  <c r="C49" i="10"/>
  <c r="C48" i="10"/>
  <c r="C47" i="10"/>
  <c r="C46" i="10"/>
  <c r="C45" i="10"/>
  <c r="C44" i="10"/>
  <c r="C43" i="10"/>
  <c r="C35" i="10"/>
  <c r="C34" i="10"/>
  <c r="C33" i="10"/>
  <c r="C32" i="10"/>
  <c r="C31" i="10"/>
  <c r="C23" i="10"/>
  <c r="C22" i="10"/>
  <c r="C21" i="10"/>
  <c r="C20" i="10"/>
  <c r="C19" i="10"/>
  <c r="C18" i="10"/>
  <c r="C17" i="10"/>
  <c r="C16" i="10"/>
  <c r="C8" i="10"/>
  <c r="C7" i="10"/>
  <c r="C6" i="10"/>
  <c r="C5" i="10"/>
  <c r="C4" i="10"/>
  <c r="C53" i="9"/>
  <c r="C54" i="9"/>
  <c r="C33" i="9"/>
  <c r="C35" i="9"/>
  <c r="C34" i="9"/>
  <c r="C32" i="9"/>
  <c r="C31" i="9"/>
  <c r="C30" i="9"/>
  <c r="C29" i="9"/>
  <c r="C28" i="9"/>
  <c r="C27" i="9"/>
  <c r="C26" i="9"/>
  <c r="C145" i="8"/>
  <c r="D145" i="8" s="1"/>
  <c r="C144" i="8"/>
  <c r="C143" i="8"/>
  <c r="C142" i="8"/>
  <c r="C141" i="8"/>
  <c r="C140" i="8"/>
  <c r="C139" i="8"/>
  <c r="C138" i="8"/>
  <c r="C137" i="8"/>
  <c r="D137" i="8" s="1"/>
  <c r="J120" i="8"/>
  <c r="J119" i="8"/>
  <c r="J118" i="8"/>
  <c r="G121" i="8"/>
  <c r="G120" i="8"/>
  <c r="G119" i="8"/>
  <c r="G118" i="8"/>
  <c r="F121" i="8"/>
  <c r="F120" i="8"/>
  <c r="F119" i="8"/>
  <c r="F118" i="8"/>
  <c r="E121" i="8"/>
  <c r="E120" i="8"/>
  <c r="E119" i="8"/>
  <c r="E118" i="8"/>
  <c r="D121" i="8"/>
  <c r="D120" i="8"/>
  <c r="D119" i="8"/>
  <c r="D118" i="8"/>
  <c r="C121" i="8"/>
  <c r="C120" i="8"/>
  <c r="C119" i="8"/>
  <c r="C118" i="8"/>
  <c r="C109" i="8"/>
  <c r="C108" i="8"/>
  <c r="C107" i="8"/>
  <c r="C106" i="8"/>
  <c r="C105" i="8"/>
  <c r="C104" i="8"/>
  <c r="C103" i="8"/>
  <c r="C102" i="8"/>
  <c r="C101" i="8"/>
  <c r="C54" i="8"/>
  <c r="C53" i="8"/>
  <c r="C33" i="8"/>
  <c r="C32" i="8"/>
  <c r="C31" i="8"/>
  <c r="C30" i="8"/>
  <c r="C29" i="8"/>
  <c r="C28" i="8"/>
  <c r="D10" i="8"/>
  <c r="D9" i="8"/>
  <c r="D8" i="8"/>
  <c r="D7" i="8"/>
  <c r="D6" i="8"/>
  <c r="D5" i="8"/>
  <c r="C10" i="8"/>
  <c r="C9" i="8"/>
  <c r="C8" i="8"/>
  <c r="C7" i="8"/>
  <c r="C6" i="8"/>
  <c r="C5" i="8"/>
  <c r="C60" i="7"/>
  <c r="G59" i="7"/>
  <c r="G25" i="7"/>
  <c r="G24" i="7"/>
  <c r="G23" i="7"/>
  <c r="F25" i="7"/>
  <c r="F24" i="7"/>
  <c r="F23" i="7"/>
  <c r="E25" i="7"/>
  <c r="E24" i="7"/>
  <c r="E23" i="7"/>
  <c r="D25" i="7"/>
  <c r="D24" i="7"/>
  <c r="D23" i="7"/>
  <c r="C25" i="7"/>
  <c r="C24" i="7"/>
  <c r="C170" i="5"/>
  <c r="C169" i="5"/>
  <c r="C168" i="5"/>
  <c r="C167" i="5"/>
  <c r="C166" i="5"/>
  <c r="C165" i="5"/>
  <c r="C164" i="5"/>
  <c r="C163" i="5"/>
  <c r="C162" i="5"/>
  <c r="C161" i="5"/>
  <c r="L124" i="5"/>
  <c r="L123" i="5"/>
  <c r="L122" i="5"/>
  <c r="L121" i="5"/>
  <c r="L120" i="5"/>
  <c r="C59" i="5"/>
  <c r="C58" i="5"/>
  <c r="C57" i="5"/>
  <c r="C56" i="5"/>
  <c r="C63" i="4"/>
  <c r="C54" i="4"/>
  <c r="C53" i="4"/>
  <c r="C52" i="4"/>
  <c r="C51" i="4"/>
  <c r="C50" i="4"/>
  <c r="C49" i="4"/>
  <c r="D138" i="8" l="1"/>
  <c r="D146" i="8"/>
  <c r="C35" i="8"/>
  <c r="C38" i="8" s="1"/>
  <c r="D143" i="8"/>
  <c r="D144" i="8"/>
  <c r="D139" i="8"/>
  <c r="D140" i="8"/>
  <c r="D141" i="8"/>
  <c r="D142" i="8"/>
  <c r="D180" i="5"/>
  <c r="D183" i="5"/>
  <c r="D184" i="5"/>
  <c r="D185" i="5"/>
  <c r="D182" i="5"/>
  <c r="D186" i="5"/>
  <c r="D181" i="5"/>
  <c r="D179" i="5"/>
  <c r="E7" i="11"/>
  <c r="C24" i="10"/>
  <c r="D16" i="10" s="1"/>
  <c r="E15" i="11"/>
  <c r="E8" i="11"/>
  <c r="E9" i="11"/>
  <c r="E10" i="11"/>
  <c r="E11" i="11"/>
  <c r="E5" i="11"/>
  <c r="E4" i="11"/>
  <c r="E12" i="11"/>
  <c r="E13" i="11"/>
  <c r="E6" i="11"/>
  <c r="E14" i="11"/>
  <c r="E16" i="11"/>
  <c r="D94" i="17"/>
  <c r="D97" i="17"/>
  <c r="D92" i="17"/>
  <c r="D91" i="17"/>
  <c r="D93" i="17"/>
  <c r="D95" i="17"/>
  <c r="C84" i="17"/>
  <c r="C70" i="17"/>
  <c r="C45" i="16"/>
  <c r="D39" i="16" s="1"/>
  <c r="C30" i="16"/>
  <c r="D30" i="16" s="1"/>
  <c r="C8" i="16"/>
  <c r="C70" i="14"/>
  <c r="C56" i="14"/>
  <c r="D52" i="14" s="1"/>
  <c r="D31" i="14"/>
  <c r="D33" i="14"/>
  <c r="D36" i="14"/>
  <c r="D29" i="14"/>
  <c r="D37" i="14"/>
  <c r="D39" i="14"/>
  <c r="D32" i="14"/>
  <c r="D30" i="14"/>
  <c r="D34" i="14"/>
  <c r="D35" i="14"/>
  <c r="C22" i="14"/>
  <c r="D22" i="14" s="1"/>
  <c r="C52" i="10"/>
  <c r="D43" i="10" s="1"/>
  <c r="D122" i="8"/>
  <c r="J121" i="8"/>
  <c r="J126" i="8" s="1"/>
  <c r="C36" i="10"/>
  <c r="D33" i="10" s="1"/>
  <c r="C122" i="8"/>
  <c r="D11" i="8"/>
  <c r="D18" i="8" s="1"/>
  <c r="L125" i="5"/>
  <c r="E140" i="8" l="1"/>
  <c r="E144" i="8"/>
  <c r="E143" i="8"/>
  <c r="E146" i="8"/>
  <c r="E142" i="8"/>
  <c r="E138" i="8"/>
  <c r="E141" i="8"/>
  <c r="E137" i="8"/>
  <c r="E139" i="8"/>
  <c r="E145" i="8"/>
  <c r="D38" i="16"/>
  <c r="D40" i="16"/>
  <c r="D37" i="16"/>
  <c r="D43" i="16"/>
  <c r="D42" i="16"/>
  <c r="D41" i="16"/>
  <c r="D25" i="16"/>
  <c r="D26" i="16"/>
  <c r="D28" i="16"/>
  <c r="D27" i="16"/>
  <c r="D55" i="14"/>
  <c r="D54" i="14"/>
  <c r="D53" i="14"/>
  <c r="D18" i="14"/>
  <c r="D17" i="14"/>
  <c r="D16" i="14"/>
  <c r="D15" i="14"/>
  <c r="D20" i="14"/>
  <c r="D19" i="14"/>
  <c r="D45" i="10"/>
  <c r="D46" i="10"/>
  <c r="D52" i="10"/>
  <c r="D48" i="10"/>
  <c r="D50" i="10"/>
  <c r="D44" i="10"/>
  <c r="D49" i="10"/>
  <c r="D51" i="10"/>
  <c r="D47" i="10"/>
  <c r="D22" i="10"/>
  <c r="D23" i="10"/>
  <c r="D17" i="10"/>
  <c r="D20" i="10"/>
  <c r="D18" i="10"/>
  <c r="J127" i="8"/>
  <c r="D21" i="10"/>
  <c r="J128" i="8"/>
  <c r="D19" i="10"/>
  <c r="D34" i="10"/>
  <c r="D31" i="10"/>
  <c r="D36" i="10"/>
  <c r="D35" i="10"/>
  <c r="D32" i="10"/>
  <c r="C40" i="8"/>
  <c r="C43" i="8"/>
  <c r="C42" i="8"/>
  <c r="C41" i="8"/>
  <c r="C39" i="8"/>
  <c r="D19" i="8"/>
  <c r="D17" i="8"/>
  <c r="D16" i="8"/>
  <c r="D20" i="8"/>
  <c r="D15" i="8"/>
  <c r="D69" i="3"/>
  <c r="D68" i="3"/>
  <c r="D67" i="3"/>
  <c r="D66" i="3"/>
  <c r="D65" i="3"/>
  <c r="D59" i="3"/>
  <c r="D58" i="3"/>
  <c r="D57" i="3"/>
  <c r="D56" i="3"/>
  <c r="D55" i="3"/>
  <c r="D39" i="3"/>
  <c r="D38" i="3"/>
  <c r="D37" i="3"/>
  <c r="D36" i="3"/>
  <c r="D35" i="3"/>
  <c r="D29" i="3"/>
  <c r="D28" i="3"/>
  <c r="D27" i="3"/>
  <c r="D26" i="3"/>
  <c r="D25" i="3"/>
  <c r="D24" i="3"/>
  <c r="D19" i="3"/>
  <c r="D18" i="3"/>
  <c r="D17" i="3"/>
  <c r="D16" i="3"/>
  <c r="D15" i="3"/>
  <c r="D14" i="3"/>
  <c r="D9" i="3"/>
  <c r="D8" i="3"/>
  <c r="D7" i="3"/>
  <c r="D6" i="3"/>
  <c r="D5" i="3"/>
  <c r="D4" i="3"/>
  <c r="D3" i="3"/>
  <c r="I12" i="7"/>
  <c r="C5" i="7"/>
  <c r="H32" i="5"/>
  <c r="H34" i="2"/>
  <c r="B37" i="4"/>
  <c r="B38" i="4"/>
  <c r="B39" i="4"/>
  <c r="B40" i="4"/>
  <c r="B41" i="4"/>
  <c r="B42" i="4"/>
  <c r="B36" i="4"/>
  <c r="E40" i="8" l="1"/>
  <c r="E39" i="8"/>
  <c r="E42" i="8"/>
  <c r="E43" i="8"/>
  <c r="E41" i="8"/>
  <c r="E38" i="8"/>
  <c r="E16" i="8"/>
  <c r="E49" i="10"/>
  <c r="E15" i="8"/>
  <c r="E47" i="10"/>
  <c r="E45" i="10"/>
  <c r="E51" i="10"/>
  <c r="E17" i="8"/>
  <c r="E44" i="10"/>
  <c r="E18" i="8"/>
  <c r="E19" i="8"/>
  <c r="E20" i="10"/>
  <c r="E50" i="10"/>
  <c r="E48" i="10"/>
  <c r="E43" i="10"/>
  <c r="E46" i="10"/>
  <c r="E17" i="10"/>
  <c r="E16" i="10"/>
  <c r="E22" i="10"/>
  <c r="E21" i="10"/>
  <c r="E19" i="10"/>
  <c r="E23" i="10"/>
  <c r="E18" i="10"/>
  <c r="D56" i="14"/>
  <c r="J129" i="8"/>
  <c r="D70" i="3"/>
  <c r="D40" i="3"/>
  <c r="D30" i="3"/>
  <c r="D10" i="3"/>
  <c r="E10" i="3" s="1"/>
  <c r="C148" i="17"/>
  <c r="C147" i="17"/>
  <c r="C146" i="17"/>
  <c r="C145" i="17"/>
  <c r="C144" i="17"/>
  <c r="C82" i="17"/>
  <c r="D82" i="17" s="1"/>
  <c r="C81" i="17"/>
  <c r="D81" i="17" s="1"/>
  <c r="C80" i="17"/>
  <c r="D80" i="17" s="1"/>
  <c r="C79" i="17"/>
  <c r="D79" i="17" s="1"/>
  <c r="C78" i="17"/>
  <c r="D78" i="17" s="1"/>
  <c r="C77" i="17"/>
  <c r="D77" i="17" s="1"/>
  <c r="C32" i="17"/>
  <c r="C31" i="17"/>
  <c r="C30" i="17"/>
  <c r="C29" i="17"/>
  <c r="C28" i="17"/>
  <c r="C8" i="17"/>
  <c r="C7" i="17"/>
  <c r="C6" i="17"/>
  <c r="C5" i="17"/>
  <c r="C60" i="16"/>
  <c r="C59" i="16"/>
  <c r="C58" i="16"/>
  <c r="C57" i="16"/>
  <c r="C56" i="16"/>
  <c r="C55" i="16"/>
  <c r="C54" i="16"/>
  <c r="C53" i="16"/>
  <c r="C85" i="14"/>
  <c r="C84" i="14"/>
  <c r="C83" i="14"/>
  <c r="C82" i="14"/>
  <c r="C81" i="14"/>
  <c r="C80" i="14"/>
  <c r="C79" i="14"/>
  <c r="C78" i="14"/>
  <c r="C77" i="14"/>
  <c r="C52" i="11"/>
  <c r="D33" i="9"/>
  <c r="D35" i="9"/>
  <c r="D34" i="9"/>
  <c r="D32" i="9"/>
  <c r="D31" i="9"/>
  <c r="D30" i="9"/>
  <c r="D29" i="9"/>
  <c r="D28" i="9"/>
  <c r="D27" i="9"/>
  <c r="D26" i="9"/>
  <c r="M8" i="9"/>
  <c r="M7" i="9"/>
  <c r="M6" i="9"/>
  <c r="M5" i="9"/>
  <c r="F9" i="9"/>
  <c r="F8" i="9"/>
  <c r="F7" i="9"/>
  <c r="F6" i="9"/>
  <c r="F5" i="9"/>
  <c r="C9" i="9"/>
  <c r="C8" i="9"/>
  <c r="C7" i="9"/>
  <c r="C6" i="9"/>
  <c r="C5" i="9"/>
  <c r="J8" i="9"/>
  <c r="J7" i="9"/>
  <c r="J6" i="9"/>
  <c r="J5" i="9"/>
  <c r="N120" i="8"/>
  <c r="N119" i="8"/>
  <c r="N118" i="8"/>
  <c r="M120" i="8"/>
  <c r="M119" i="8"/>
  <c r="M118" i="8"/>
  <c r="G86" i="8"/>
  <c r="G85" i="8"/>
  <c r="G84" i="8"/>
  <c r="C87" i="8"/>
  <c r="C86" i="8"/>
  <c r="C85" i="8"/>
  <c r="C84" i="8"/>
  <c r="C63" i="8"/>
  <c r="C62" i="8"/>
  <c r="D32" i="8"/>
  <c r="D31" i="8"/>
  <c r="D30" i="8"/>
  <c r="D29" i="8"/>
  <c r="D28" i="8"/>
  <c r="C61" i="7"/>
  <c r="C59" i="7"/>
  <c r="J60" i="7"/>
  <c r="J59" i="7"/>
  <c r="G61" i="7"/>
  <c r="G60" i="7"/>
  <c r="F61" i="7"/>
  <c r="F60" i="7"/>
  <c r="F59" i="7"/>
  <c r="E61" i="7"/>
  <c r="E60" i="7"/>
  <c r="E59" i="7"/>
  <c r="D61" i="7"/>
  <c r="D60" i="7"/>
  <c r="D59" i="7"/>
  <c r="J42" i="7"/>
  <c r="J41" i="7"/>
  <c r="G41" i="7"/>
  <c r="F41" i="7"/>
  <c r="E41" i="7"/>
  <c r="D41" i="7"/>
  <c r="C41" i="7"/>
  <c r="J23" i="7"/>
  <c r="C7" i="7"/>
  <c r="C6" i="7"/>
  <c r="J5" i="7"/>
  <c r="D169" i="5"/>
  <c r="D168" i="5"/>
  <c r="D167" i="5"/>
  <c r="D166" i="5"/>
  <c r="D165" i="5"/>
  <c r="D164" i="5"/>
  <c r="D163" i="5"/>
  <c r="D162" i="5"/>
  <c r="D161" i="5"/>
  <c r="D171" i="5"/>
  <c r="D170" i="5"/>
  <c r="M123" i="5"/>
  <c r="M122" i="5"/>
  <c r="M121" i="5"/>
  <c r="M120" i="5"/>
  <c r="C125" i="5"/>
  <c r="C124" i="5"/>
  <c r="C123" i="5"/>
  <c r="C122" i="5"/>
  <c r="C121" i="5"/>
  <c r="C120" i="5"/>
  <c r="C146" i="5" s="1"/>
  <c r="K77" i="5"/>
  <c r="C80" i="5"/>
  <c r="C79" i="5"/>
  <c r="C78" i="5"/>
  <c r="C77" i="5"/>
  <c r="C68" i="5"/>
  <c r="C67" i="5"/>
  <c r="C33" i="5"/>
  <c r="C32" i="5"/>
  <c r="C31" i="5"/>
  <c r="C30" i="5"/>
  <c r="C29" i="5"/>
  <c r="C28" i="5"/>
  <c r="C27" i="5"/>
  <c r="C26" i="5"/>
  <c r="C25" i="5"/>
  <c r="C24" i="5"/>
  <c r="E35" i="9" l="1"/>
  <c r="E26" i="9"/>
  <c r="E32" i="9"/>
  <c r="E34" i="9"/>
  <c r="E27" i="9"/>
  <c r="E33" i="9"/>
  <c r="E28" i="9"/>
  <c r="E29" i="9"/>
  <c r="E30" i="9"/>
  <c r="E31" i="9"/>
  <c r="E4" i="3"/>
  <c r="E170" i="5"/>
  <c r="E167" i="5"/>
  <c r="D52" i="11"/>
  <c r="D50" i="11"/>
  <c r="D51" i="11"/>
  <c r="D49" i="11"/>
  <c r="D47" i="11"/>
  <c r="D46" i="11"/>
  <c r="D48" i="11"/>
  <c r="D45" i="11"/>
  <c r="E168" i="5"/>
  <c r="E161" i="5"/>
  <c r="E169" i="5"/>
  <c r="E162" i="5"/>
  <c r="E163" i="5"/>
  <c r="E164" i="5"/>
  <c r="E165" i="5"/>
  <c r="E166" i="5"/>
  <c r="C21" i="17"/>
  <c r="D16" i="17" s="1"/>
  <c r="C45" i="17"/>
  <c r="C110" i="8"/>
  <c r="D107" i="8" s="1"/>
  <c r="C149" i="17"/>
  <c r="D144" i="17" s="1"/>
  <c r="D44" i="11"/>
  <c r="M9" i="9"/>
  <c r="M16" i="9" s="1"/>
  <c r="C69" i="5"/>
  <c r="L7" i="5"/>
  <c r="L6" i="5"/>
  <c r="L5" i="5"/>
  <c r="N7" i="5"/>
  <c r="N6" i="5"/>
  <c r="N5" i="5"/>
  <c r="P7" i="5"/>
  <c r="P6" i="5"/>
  <c r="P5" i="5"/>
  <c r="R7" i="5"/>
  <c r="R6" i="5"/>
  <c r="R5" i="5"/>
  <c r="C7" i="5"/>
  <c r="C6" i="5"/>
  <c r="C5" i="5"/>
  <c r="C36" i="2"/>
  <c r="C34" i="2"/>
  <c r="C35" i="2"/>
  <c r="C33" i="2"/>
  <c r="C32" i="2"/>
  <c r="C30" i="2"/>
  <c r="C29" i="2"/>
  <c r="C31" i="2"/>
  <c r="C28" i="2"/>
  <c r="C27" i="2"/>
  <c r="C26" i="2"/>
  <c r="C25" i="2"/>
  <c r="C24" i="2"/>
  <c r="L5" i="2"/>
  <c r="C5" i="2"/>
  <c r="G65" i="4"/>
  <c r="G64" i="4"/>
  <c r="G63" i="4"/>
  <c r="F65" i="4"/>
  <c r="F64" i="4"/>
  <c r="F63" i="4"/>
  <c r="E64" i="4"/>
  <c r="E63" i="4"/>
  <c r="D65" i="4"/>
  <c r="D64" i="4"/>
  <c r="D63" i="4"/>
  <c r="C65" i="4"/>
  <c r="C64" i="4"/>
  <c r="E48" i="11" l="1"/>
  <c r="E46" i="11"/>
  <c r="E47" i="11"/>
  <c r="E49" i="11"/>
  <c r="E51" i="11"/>
  <c r="E50" i="11"/>
  <c r="E45" i="11"/>
  <c r="E44" i="11"/>
  <c r="D148" i="17"/>
  <c r="D147" i="17"/>
  <c r="D146" i="17"/>
  <c r="D145" i="17"/>
  <c r="D21" i="17"/>
  <c r="D19" i="17"/>
  <c r="D20" i="17"/>
  <c r="D17" i="17"/>
  <c r="D18" i="17"/>
  <c r="D104" i="8"/>
  <c r="D105" i="8"/>
  <c r="D103" i="8"/>
  <c r="D101" i="8"/>
  <c r="D102" i="8"/>
  <c r="D109" i="8"/>
  <c r="D108" i="8"/>
  <c r="D106" i="8"/>
  <c r="M15" i="9"/>
  <c r="M14" i="9"/>
  <c r="M17" i="9"/>
  <c r="F66" i="4"/>
  <c r="G66" i="4"/>
  <c r="E146" i="17" l="1"/>
  <c r="E16" i="17"/>
  <c r="E107" i="8"/>
  <c r="E20" i="17"/>
  <c r="E104" i="8"/>
  <c r="E103" i="8"/>
  <c r="E109" i="8"/>
  <c r="E105" i="8"/>
  <c r="E145" i="17"/>
  <c r="E106" i="8"/>
  <c r="E147" i="17"/>
  <c r="E108" i="8"/>
  <c r="E18" i="17"/>
  <c r="E148" i="17"/>
  <c r="E144" i="17"/>
  <c r="E17" i="17"/>
  <c r="E102" i="8"/>
  <c r="E101" i="8"/>
  <c r="E19" i="17"/>
  <c r="D149" i="17"/>
  <c r="B40" i="5"/>
  <c r="B41" i="5"/>
  <c r="B42" i="5"/>
  <c r="B43" i="5"/>
  <c r="B44" i="5"/>
  <c r="B45" i="5"/>
  <c r="B46" i="5"/>
  <c r="B47" i="5"/>
  <c r="B48" i="5"/>
  <c r="B49" i="5"/>
  <c r="B39" i="5"/>
  <c r="B53" i="2"/>
  <c r="B54" i="2"/>
  <c r="B42" i="2"/>
  <c r="B43" i="2"/>
  <c r="B44" i="2"/>
  <c r="B45" i="2"/>
  <c r="B46" i="2"/>
  <c r="B47" i="2"/>
  <c r="B48" i="2"/>
  <c r="B49" i="2"/>
  <c r="B50" i="2"/>
  <c r="B51" i="2"/>
  <c r="B52" i="2"/>
  <c r="B41" i="2"/>
  <c r="C75" i="8" l="1"/>
  <c r="B39" i="8"/>
  <c r="B40" i="8"/>
  <c r="B41" i="8"/>
  <c r="B42" i="8"/>
  <c r="B43" i="8"/>
  <c r="B38" i="8"/>
  <c r="B20" i="8"/>
  <c r="B19" i="8"/>
  <c r="B18" i="8"/>
  <c r="B17" i="8"/>
  <c r="B16" i="8"/>
  <c r="B15" i="8"/>
  <c r="D188" i="5"/>
  <c r="D143" i="5"/>
  <c r="E143" i="5"/>
  <c r="F143" i="5"/>
  <c r="G143" i="5"/>
  <c r="H143" i="5"/>
  <c r="D144" i="5"/>
  <c r="E144" i="5"/>
  <c r="F144" i="5"/>
  <c r="G144" i="5"/>
  <c r="H144" i="5"/>
  <c r="D145" i="5"/>
  <c r="E145" i="5"/>
  <c r="F145" i="5"/>
  <c r="G145" i="5"/>
  <c r="H145" i="5"/>
  <c r="C144" i="5"/>
  <c r="C145" i="5"/>
  <c r="M143" i="5"/>
  <c r="N143" i="5"/>
  <c r="O143" i="5"/>
  <c r="P143" i="5"/>
  <c r="Q143" i="5"/>
  <c r="M144" i="5"/>
  <c r="N144" i="5"/>
  <c r="O144" i="5"/>
  <c r="P144" i="5"/>
  <c r="Q144" i="5"/>
  <c r="M145" i="5"/>
  <c r="N145" i="5"/>
  <c r="O145" i="5"/>
  <c r="P145" i="5"/>
  <c r="Q145" i="5"/>
  <c r="L144" i="5"/>
  <c r="L145" i="5"/>
  <c r="K101" i="5"/>
  <c r="K100" i="5"/>
  <c r="K99" i="5"/>
  <c r="K98" i="5"/>
  <c r="D38" i="14" l="1"/>
  <c r="C21" i="14"/>
  <c r="D21" i="14" s="1"/>
  <c r="K102" i="5"/>
  <c r="K107" i="5" s="1"/>
  <c r="Q146" i="5"/>
  <c r="Q153" i="5" s="1"/>
  <c r="P146" i="5"/>
  <c r="P151" i="5" s="1"/>
  <c r="O146" i="5"/>
  <c r="O152" i="5" s="1"/>
  <c r="K144" i="5"/>
  <c r="N146" i="5"/>
  <c r="N152" i="5" s="1"/>
  <c r="M146" i="5"/>
  <c r="M151" i="5" s="1"/>
  <c r="K145" i="5"/>
  <c r="G68" i="5"/>
  <c r="G67" i="5"/>
  <c r="E21" i="14" l="1"/>
  <c r="E20" i="14"/>
  <c r="E17" i="14"/>
  <c r="E16" i="14"/>
  <c r="E18" i="14"/>
  <c r="E15" i="14"/>
  <c r="E19" i="14"/>
  <c r="E38" i="14"/>
  <c r="E33" i="14"/>
  <c r="E31" i="14"/>
  <c r="E30" i="14"/>
  <c r="E29" i="14"/>
  <c r="E37" i="14"/>
  <c r="E34" i="14"/>
  <c r="E36" i="14"/>
  <c r="E32" i="14"/>
  <c r="E35" i="14"/>
  <c r="Q151" i="5"/>
  <c r="Q152" i="5"/>
  <c r="P153" i="5"/>
  <c r="O151" i="5"/>
  <c r="P152" i="5"/>
  <c r="O153" i="5"/>
  <c r="N151" i="5"/>
  <c r="M153" i="5"/>
  <c r="N153" i="5"/>
  <c r="M152" i="5"/>
  <c r="G69" i="5"/>
  <c r="H68" i="5" s="1"/>
  <c r="D25" i="5"/>
  <c r="E25" i="5"/>
  <c r="F25" i="5"/>
  <c r="G25" i="5"/>
  <c r="H25" i="5"/>
  <c r="D27" i="5"/>
  <c r="E27" i="5"/>
  <c r="F27" i="5"/>
  <c r="G27" i="5"/>
  <c r="H27" i="5"/>
  <c r="D28" i="5"/>
  <c r="E28" i="5"/>
  <c r="F28" i="5"/>
  <c r="G28" i="5"/>
  <c r="H28" i="5"/>
  <c r="D26" i="5"/>
  <c r="E26" i="5"/>
  <c r="F26" i="5"/>
  <c r="G26" i="5"/>
  <c r="H26" i="5"/>
  <c r="D32" i="5"/>
  <c r="E32" i="5"/>
  <c r="F32" i="5"/>
  <c r="G32" i="5"/>
  <c r="D29" i="5"/>
  <c r="E29" i="5"/>
  <c r="F29" i="5"/>
  <c r="G29" i="5"/>
  <c r="H29" i="5"/>
  <c r="D31" i="5"/>
  <c r="E31" i="5"/>
  <c r="F31" i="5"/>
  <c r="G31" i="5"/>
  <c r="H31" i="5"/>
  <c r="D24" i="5"/>
  <c r="E24" i="5"/>
  <c r="F24" i="5"/>
  <c r="G24" i="5"/>
  <c r="H24" i="5"/>
  <c r="D30" i="5"/>
  <c r="E30" i="5"/>
  <c r="F30" i="5"/>
  <c r="G30" i="5"/>
  <c r="H30" i="5"/>
  <c r="D33" i="5"/>
  <c r="E33" i="5"/>
  <c r="F33" i="5"/>
  <c r="G33" i="5"/>
  <c r="H33" i="5"/>
  <c r="F36" i="2"/>
  <c r="E36" i="2"/>
  <c r="D24" i="2"/>
  <c r="E24" i="2"/>
  <c r="F24" i="2"/>
  <c r="G24" i="2"/>
  <c r="H24" i="2"/>
  <c r="D25" i="2"/>
  <c r="E25" i="2"/>
  <c r="F25" i="2"/>
  <c r="G25" i="2"/>
  <c r="H25" i="2"/>
  <c r="D26" i="2"/>
  <c r="E26" i="2"/>
  <c r="F26" i="2"/>
  <c r="G26" i="2"/>
  <c r="H26" i="2"/>
  <c r="D27" i="2"/>
  <c r="E27" i="2"/>
  <c r="F27" i="2"/>
  <c r="G27" i="2"/>
  <c r="H27" i="2"/>
  <c r="D29" i="2"/>
  <c r="E29" i="2"/>
  <c r="F29" i="2"/>
  <c r="G29" i="2"/>
  <c r="H29" i="2"/>
  <c r="D28" i="2"/>
  <c r="E28" i="2"/>
  <c r="F28" i="2"/>
  <c r="G28" i="2"/>
  <c r="H28" i="2"/>
  <c r="D30" i="2"/>
  <c r="E30" i="2"/>
  <c r="F30" i="2"/>
  <c r="G30" i="2"/>
  <c r="H30" i="2"/>
  <c r="D31" i="2"/>
  <c r="E31" i="2"/>
  <c r="F31" i="2"/>
  <c r="G31" i="2"/>
  <c r="H31" i="2"/>
  <c r="D32" i="2"/>
  <c r="E32" i="2"/>
  <c r="F32" i="2"/>
  <c r="G32" i="2"/>
  <c r="H32" i="2"/>
  <c r="D33" i="2"/>
  <c r="E33" i="2"/>
  <c r="F33" i="2"/>
  <c r="G33" i="2"/>
  <c r="H33" i="2"/>
  <c r="D34" i="2"/>
  <c r="E34" i="2"/>
  <c r="F34" i="2"/>
  <c r="G34" i="2"/>
  <c r="D35" i="2"/>
  <c r="E35" i="2"/>
  <c r="F35" i="2"/>
  <c r="G35" i="2"/>
  <c r="H35" i="2"/>
  <c r="D36" i="2"/>
  <c r="G36" i="2"/>
  <c r="H36" i="2"/>
  <c r="H67" i="5" l="1"/>
  <c r="Q154" i="5"/>
  <c r="N154" i="5"/>
  <c r="P154" i="5"/>
  <c r="M154" i="5"/>
  <c r="O154" i="5"/>
  <c r="I33" i="5"/>
  <c r="I36" i="2"/>
  <c r="H69" i="5" l="1"/>
  <c r="D27" i="4"/>
  <c r="E27" i="4"/>
  <c r="F27" i="4"/>
  <c r="G27" i="4"/>
  <c r="H27" i="4"/>
  <c r="D26" i="4"/>
  <c r="E26" i="4"/>
  <c r="F26" i="4"/>
  <c r="G26" i="4"/>
  <c r="H26" i="4"/>
  <c r="D25" i="4"/>
  <c r="E25" i="4"/>
  <c r="F25" i="4"/>
  <c r="G25" i="4"/>
  <c r="H25" i="4"/>
  <c r="D29" i="4"/>
  <c r="E29" i="4"/>
  <c r="F29" i="4"/>
  <c r="G29" i="4"/>
  <c r="H29" i="4"/>
  <c r="D28" i="4"/>
  <c r="E28" i="4"/>
  <c r="F28" i="4"/>
  <c r="G28" i="4"/>
  <c r="H28" i="4"/>
  <c r="D30" i="4"/>
  <c r="E30" i="4"/>
  <c r="F30" i="4"/>
  <c r="G30" i="4"/>
  <c r="H30" i="4"/>
  <c r="C26" i="4"/>
  <c r="C25" i="4"/>
  <c r="C29" i="4"/>
  <c r="C28" i="4"/>
  <c r="C30" i="4"/>
  <c r="L5" i="4"/>
  <c r="M5" i="4"/>
  <c r="N5" i="4"/>
  <c r="O5" i="4"/>
  <c r="P5" i="4"/>
  <c r="L6" i="4"/>
  <c r="M6" i="4"/>
  <c r="N6" i="4"/>
  <c r="O6" i="4"/>
  <c r="P6" i="4"/>
  <c r="L7" i="4"/>
  <c r="M7" i="4"/>
  <c r="N7" i="4"/>
  <c r="O7" i="4"/>
  <c r="P7" i="4"/>
  <c r="K6" i="4"/>
  <c r="K7" i="4"/>
  <c r="K5" i="4"/>
  <c r="H5" i="4"/>
  <c r="H8" i="4"/>
  <c r="D5" i="4"/>
  <c r="E5" i="4"/>
  <c r="F5" i="4"/>
  <c r="G5" i="4"/>
  <c r="D6" i="4"/>
  <c r="E6" i="4"/>
  <c r="F6" i="4"/>
  <c r="G6" i="4"/>
  <c r="H6" i="4"/>
  <c r="D7" i="4"/>
  <c r="E7" i="4"/>
  <c r="F7" i="4"/>
  <c r="G7" i="4"/>
  <c r="H7" i="4"/>
  <c r="D8" i="4"/>
  <c r="E8" i="4"/>
  <c r="F8" i="4"/>
  <c r="G8" i="4"/>
  <c r="C6" i="4"/>
  <c r="C7" i="4"/>
  <c r="C8" i="4"/>
  <c r="C5" i="4"/>
  <c r="C27" i="4"/>
  <c r="C31" i="4" l="1"/>
  <c r="C39" i="4" s="1"/>
  <c r="I28" i="4"/>
  <c r="I25" i="4"/>
  <c r="I29" i="4"/>
  <c r="I26" i="4"/>
  <c r="I30" i="4"/>
  <c r="I27" i="4"/>
  <c r="N8" i="4"/>
  <c r="M8" i="4"/>
  <c r="O8" i="4"/>
  <c r="L8" i="4"/>
  <c r="P8" i="4"/>
  <c r="K8" i="4"/>
  <c r="K16" i="4" s="1"/>
  <c r="K14" i="4" l="1"/>
  <c r="C37" i="4"/>
  <c r="C38" i="4"/>
  <c r="C41" i="4"/>
  <c r="C36" i="4"/>
  <c r="C40" i="4"/>
  <c r="K15" i="4"/>
  <c r="C55" i="4"/>
  <c r="D137" i="17"/>
  <c r="D132" i="17"/>
  <c r="D134" i="17"/>
  <c r="D131" i="17"/>
  <c r="D135" i="17"/>
  <c r="D129" i="17"/>
  <c r="D130" i="17"/>
  <c r="D133" i="17"/>
  <c r="D120" i="17"/>
  <c r="D118" i="17"/>
  <c r="D119" i="17"/>
  <c r="D117" i="17"/>
  <c r="D116" i="17"/>
  <c r="D122" i="17"/>
  <c r="D109" i="17"/>
  <c r="D107" i="17"/>
  <c r="D106" i="17"/>
  <c r="D104" i="17"/>
  <c r="D105" i="17"/>
  <c r="C41" i="17"/>
  <c r="D41" i="17" s="1"/>
  <c r="C42" i="17"/>
  <c r="D42" i="17" s="1"/>
  <c r="C43" i="17"/>
  <c r="D43" i="17" s="1"/>
  <c r="C44" i="17"/>
  <c r="D44" i="17" s="1"/>
  <c r="C40" i="17"/>
  <c r="D40" i="17" s="1"/>
  <c r="C59" i="17"/>
  <c r="E41" i="17" l="1"/>
  <c r="E40" i="17"/>
  <c r="E44" i="17"/>
  <c r="I36" i="4"/>
  <c r="E43" i="17"/>
  <c r="E42" i="17"/>
  <c r="I40" i="4"/>
  <c r="I41" i="4"/>
  <c r="I38" i="4"/>
  <c r="I37" i="4"/>
  <c r="I39" i="4"/>
  <c r="D121" i="17"/>
  <c r="E121" i="17" s="1"/>
  <c r="C136" i="17"/>
  <c r="D136" i="17" s="1"/>
  <c r="E136" i="17" s="1"/>
  <c r="D108" i="17"/>
  <c r="E108" i="17" s="1"/>
  <c r="C96" i="17"/>
  <c r="D96" i="17" s="1"/>
  <c r="C83" i="17"/>
  <c r="D83" i="17" s="1"/>
  <c r="C58" i="17"/>
  <c r="D59" i="17"/>
  <c r="D52" i="17"/>
  <c r="D53" i="17"/>
  <c r="D56" i="17"/>
  <c r="D55" i="17"/>
  <c r="D57" i="17"/>
  <c r="D54" i="17"/>
  <c r="C44" i="16"/>
  <c r="D44" i="16" s="1"/>
  <c r="C29" i="16"/>
  <c r="D29" i="16" s="1"/>
  <c r="D49" i="4"/>
  <c r="D51" i="4"/>
  <c r="D50" i="4"/>
  <c r="D53" i="4"/>
  <c r="D52" i="4"/>
  <c r="D54" i="4"/>
  <c r="K17" i="4"/>
  <c r="C61" i="16"/>
  <c r="C62" i="16"/>
  <c r="C9" i="17"/>
  <c r="D84" i="17"/>
  <c r="D66" i="17"/>
  <c r="C33" i="17"/>
  <c r="C18" i="16"/>
  <c r="D4" i="16"/>
  <c r="E105" i="17" l="1"/>
  <c r="E120" i="17"/>
  <c r="E118" i="17"/>
  <c r="E107" i="17"/>
  <c r="E119" i="17"/>
  <c r="E106" i="17"/>
  <c r="E117" i="17"/>
  <c r="E104" i="17"/>
  <c r="E116" i="17"/>
  <c r="D58" i="17"/>
  <c r="E58" i="17" s="1"/>
  <c r="E54" i="4"/>
  <c r="E57" i="17"/>
  <c r="E54" i="17"/>
  <c r="E83" i="17"/>
  <c r="E79" i="17"/>
  <c r="E82" i="17"/>
  <c r="E80" i="17"/>
  <c r="E77" i="17"/>
  <c r="E78" i="17"/>
  <c r="E81" i="17"/>
  <c r="E134" i="17"/>
  <c r="E96" i="17"/>
  <c r="E91" i="17"/>
  <c r="E95" i="17"/>
  <c r="E92" i="17"/>
  <c r="E94" i="17"/>
  <c r="E93" i="17"/>
  <c r="E135" i="17"/>
  <c r="E133" i="17"/>
  <c r="E55" i="17"/>
  <c r="E56" i="17"/>
  <c r="E53" i="17"/>
  <c r="E132" i="17"/>
  <c r="E52" i="17"/>
  <c r="E131" i="17"/>
  <c r="E129" i="17"/>
  <c r="E29" i="16"/>
  <c r="E27" i="16"/>
  <c r="E25" i="16"/>
  <c r="E26" i="16"/>
  <c r="E28" i="16"/>
  <c r="E44" i="16"/>
  <c r="E40" i="16"/>
  <c r="E42" i="16"/>
  <c r="E43" i="16"/>
  <c r="E41" i="16"/>
  <c r="E39" i="16"/>
  <c r="E37" i="16"/>
  <c r="E38" i="16"/>
  <c r="E130" i="17"/>
  <c r="E52" i="4"/>
  <c r="E53" i="4"/>
  <c r="E50" i="4"/>
  <c r="E51" i="4"/>
  <c r="E49" i="4"/>
  <c r="D4" i="17"/>
  <c r="D7" i="17"/>
  <c r="D8" i="17"/>
  <c r="D5" i="17"/>
  <c r="D6" i="17"/>
  <c r="D62" i="16"/>
  <c r="D52" i="16"/>
  <c r="D56" i="16"/>
  <c r="D57" i="16"/>
  <c r="D58" i="16"/>
  <c r="D60" i="16"/>
  <c r="D53" i="16"/>
  <c r="D54" i="16"/>
  <c r="D55" i="16"/>
  <c r="D15" i="16"/>
  <c r="D16" i="16"/>
  <c r="D17" i="16"/>
  <c r="D61" i="16"/>
  <c r="D59" i="16"/>
  <c r="D45" i="16"/>
  <c r="D5" i="16"/>
  <c r="D6" i="16"/>
  <c r="D7" i="16"/>
  <c r="D67" i="17"/>
  <c r="D68" i="17"/>
  <c r="D69" i="17"/>
  <c r="D29" i="17"/>
  <c r="D32" i="17"/>
  <c r="D31" i="17"/>
  <c r="D28" i="17"/>
  <c r="D30" i="17"/>
  <c r="C178" i="5"/>
  <c r="E16" i="16" l="1"/>
  <c r="E29" i="17"/>
  <c r="E59" i="16"/>
  <c r="E8" i="17"/>
  <c r="E61" i="16"/>
  <c r="E58" i="16"/>
  <c r="E7" i="17"/>
  <c r="E17" i="16"/>
  <c r="E57" i="16"/>
  <c r="E4" i="17"/>
  <c r="E56" i="16"/>
  <c r="E30" i="17"/>
  <c r="E15" i="16"/>
  <c r="E52" i="16"/>
  <c r="E28" i="17"/>
  <c r="E55" i="16"/>
  <c r="E31" i="17"/>
  <c r="E54" i="16"/>
  <c r="E6" i="17"/>
  <c r="E32" i="17"/>
  <c r="E53" i="16"/>
  <c r="E5" i="17"/>
  <c r="E60" i="16"/>
  <c r="D70" i="17"/>
  <c r="D9" i="17"/>
  <c r="C69" i="14"/>
  <c r="D8" i="16"/>
  <c r="C86" i="14"/>
  <c r="D33" i="17"/>
  <c r="C19" i="12"/>
  <c r="D178" i="5"/>
  <c r="J108" i="5"/>
  <c r="J109" i="5"/>
  <c r="J110" i="5"/>
  <c r="J111" i="5"/>
  <c r="J107" i="5"/>
  <c r="B108" i="5"/>
  <c r="B109" i="5"/>
  <c r="B110" i="5"/>
  <c r="B111" i="5"/>
  <c r="B112" i="5"/>
  <c r="B107" i="5"/>
  <c r="L98" i="5"/>
  <c r="M98" i="5"/>
  <c r="N98" i="5"/>
  <c r="O98" i="5"/>
  <c r="P98" i="5"/>
  <c r="L99" i="5"/>
  <c r="M99" i="5"/>
  <c r="N99" i="5"/>
  <c r="O99" i="5"/>
  <c r="P99" i="5"/>
  <c r="L100" i="5"/>
  <c r="M100" i="5"/>
  <c r="N100" i="5"/>
  <c r="O100" i="5"/>
  <c r="P100" i="5"/>
  <c r="L101" i="5"/>
  <c r="M101" i="5"/>
  <c r="N101" i="5"/>
  <c r="O101" i="5"/>
  <c r="P101" i="5"/>
  <c r="D98" i="5"/>
  <c r="E98" i="5"/>
  <c r="F98" i="5"/>
  <c r="G98" i="5"/>
  <c r="H98" i="5"/>
  <c r="D99" i="5"/>
  <c r="E99" i="5"/>
  <c r="F99" i="5"/>
  <c r="G99" i="5"/>
  <c r="H99" i="5"/>
  <c r="D100" i="5"/>
  <c r="E100" i="5"/>
  <c r="F100" i="5"/>
  <c r="G100" i="5"/>
  <c r="H100" i="5"/>
  <c r="D101" i="5"/>
  <c r="E101" i="5"/>
  <c r="F101" i="5"/>
  <c r="G101" i="5"/>
  <c r="H101" i="5"/>
  <c r="D102" i="5"/>
  <c r="E102" i="5"/>
  <c r="F102" i="5"/>
  <c r="G102" i="5"/>
  <c r="H102" i="5"/>
  <c r="C99" i="5"/>
  <c r="C100" i="5"/>
  <c r="C101" i="5"/>
  <c r="C102" i="5"/>
  <c r="C98" i="5"/>
  <c r="E187" i="5" l="1"/>
  <c r="E185" i="5"/>
  <c r="E184" i="5"/>
  <c r="E186" i="5"/>
  <c r="E183" i="5"/>
  <c r="E181" i="5"/>
  <c r="E180" i="5"/>
  <c r="E182" i="5"/>
  <c r="E179" i="5"/>
  <c r="D16" i="12"/>
  <c r="D17" i="12"/>
  <c r="D18" i="12"/>
  <c r="L102" i="5"/>
  <c r="L107" i="5" s="1"/>
  <c r="C103" i="5"/>
  <c r="C107" i="5" s="1"/>
  <c r="P102" i="5"/>
  <c r="P107" i="5" s="1"/>
  <c r="M102" i="5"/>
  <c r="M108" i="5" s="1"/>
  <c r="E103" i="5"/>
  <c r="E109" i="5" s="1"/>
  <c r="F103" i="5"/>
  <c r="F109" i="5" s="1"/>
  <c r="D103" i="5"/>
  <c r="D110" i="5" s="1"/>
  <c r="H103" i="5"/>
  <c r="H109" i="5" s="1"/>
  <c r="O102" i="5"/>
  <c r="O109" i="5" s="1"/>
  <c r="N102" i="5"/>
  <c r="G103" i="5"/>
  <c r="G111" i="5" s="1"/>
  <c r="C60" i="5"/>
  <c r="D19" i="12" l="1"/>
  <c r="D59" i="5"/>
  <c r="D56" i="5"/>
  <c r="D57" i="5"/>
  <c r="D58" i="5"/>
  <c r="K110" i="5"/>
  <c r="K109" i="5"/>
  <c r="K108" i="5"/>
  <c r="G108" i="5"/>
  <c r="C110" i="5"/>
  <c r="P109" i="5"/>
  <c r="C108" i="5"/>
  <c r="H108" i="5"/>
  <c r="M107" i="5"/>
  <c r="H107" i="5"/>
  <c r="C112" i="5"/>
  <c r="G109" i="5"/>
  <c r="E107" i="5"/>
  <c r="D112" i="5"/>
  <c r="M109" i="5"/>
  <c r="F111" i="5"/>
  <c r="F110" i="5"/>
  <c r="C109" i="5"/>
  <c r="D109" i="5"/>
  <c r="D111" i="5"/>
  <c r="C111" i="5"/>
  <c r="D107" i="5"/>
  <c r="H111" i="5"/>
  <c r="H112" i="5"/>
  <c r="M110" i="5"/>
  <c r="D108" i="5"/>
  <c r="H110" i="5"/>
  <c r="P110" i="5"/>
  <c r="F112" i="5"/>
  <c r="F108" i="5"/>
  <c r="P108" i="5"/>
  <c r="E112" i="5"/>
  <c r="F107" i="5"/>
  <c r="O108" i="5"/>
  <c r="E111" i="5"/>
  <c r="O110" i="5"/>
  <c r="E108" i="5"/>
  <c r="E110" i="5"/>
  <c r="D68" i="5"/>
  <c r="N107" i="5"/>
  <c r="L108" i="5"/>
  <c r="L110" i="5"/>
  <c r="N109" i="5"/>
  <c r="N108" i="5"/>
  <c r="G110" i="5"/>
  <c r="G112" i="5"/>
  <c r="G107" i="5"/>
  <c r="O107" i="5"/>
  <c r="D67" i="5"/>
  <c r="N110" i="5"/>
  <c r="L109" i="5"/>
  <c r="D60" i="5" l="1"/>
  <c r="D69" i="5"/>
  <c r="K111" i="5"/>
  <c r="P111" i="5"/>
  <c r="N111" i="5"/>
  <c r="L111" i="5"/>
  <c r="O111" i="5"/>
  <c r="M111" i="5"/>
  <c r="C44" i="9" l="1"/>
  <c r="C43" i="9"/>
  <c r="C55" i="9" l="1"/>
  <c r="C45" i="9"/>
  <c r="L77" i="5"/>
  <c r="M77" i="5"/>
  <c r="N77" i="5"/>
  <c r="O77" i="5"/>
  <c r="P77" i="5"/>
  <c r="L78" i="5"/>
  <c r="M78" i="5"/>
  <c r="N78" i="5"/>
  <c r="O78" i="5"/>
  <c r="P78" i="5"/>
  <c r="L79" i="5"/>
  <c r="M79" i="5"/>
  <c r="N79" i="5"/>
  <c r="O79" i="5"/>
  <c r="P79" i="5"/>
  <c r="K78" i="5"/>
  <c r="K79" i="5"/>
  <c r="H78" i="5"/>
  <c r="H79" i="5"/>
  <c r="H80" i="5"/>
  <c r="G78" i="5"/>
  <c r="G79" i="5"/>
  <c r="G80" i="5"/>
  <c r="F78" i="5"/>
  <c r="F79" i="5"/>
  <c r="F80" i="5"/>
  <c r="E78" i="5"/>
  <c r="E79" i="5"/>
  <c r="E80" i="5"/>
  <c r="D78" i="5"/>
  <c r="D79" i="5"/>
  <c r="D80" i="5"/>
  <c r="H77" i="5"/>
  <c r="G77" i="5"/>
  <c r="F77" i="5"/>
  <c r="E77" i="5"/>
  <c r="D77" i="5"/>
  <c r="B86" i="5"/>
  <c r="B87" i="5"/>
  <c r="B88" i="5"/>
  <c r="B89" i="5"/>
  <c r="B85" i="5"/>
  <c r="J87" i="5"/>
  <c r="J86" i="5"/>
  <c r="J85" i="5"/>
  <c r="J84" i="5"/>
  <c r="D54" i="9" l="1"/>
  <c r="D53" i="9"/>
  <c r="K80" i="5"/>
  <c r="K84" i="5" s="1"/>
  <c r="D44" i="9"/>
  <c r="D43" i="9"/>
  <c r="M80" i="5"/>
  <c r="M86" i="5" s="1"/>
  <c r="N80" i="5"/>
  <c r="N85" i="5" s="1"/>
  <c r="E81" i="5"/>
  <c r="E85" i="5" s="1"/>
  <c r="F81" i="5"/>
  <c r="I27" i="5"/>
  <c r="D81" i="5"/>
  <c r="D87" i="5" s="1"/>
  <c r="G81" i="5"/>
  <c r="G86" i="5" s="1"/>
  <c r="O80" i="5"/>
  <c r="O84" i="5" s="1"/>
  <c r="L80" i="5"/>
  <c r="L84" i="5" s="1"/>
  <c r="P80" i="5"/>
  <c r="P84" i="5" s="1"/>
  <c r="H81" i="5"/>
  <c r="H85" i="5" s="1"/>
  <c r="C81" i="5"/>
  <c r="C85" i="5" s="1"/>
  <c r="I30" i="5"/>
  <c r="I32" i="5"/>
  <c r="I26" i="5"/>
  <c r="I28" i="5"/>
  <c r="I24" i="5"/>
  <c r="I31" i="5"/>
  <c r="I29" i="5"/>
  <c r="I25" i="2"/>
  <c r="I31" i="2"/>
  <c r="I29" i="2"/>
  <c r="I34" i="2"/>
  <c r="I28" i="2"/>
  <c r="I30" i="2"/>
  <c r="I27" i="2"/>
  <c r="I33" i="2"/>
  <c r="I24" i="2"/>
  <c r="I35" i="2"/>
  <c r="I32" i="2"/>
  <c r="O85" i="5" l="1"/>
  <c r="K86" i="5"/>
  <c r="L85" i="5"/>
  <c r="O86" i="5"/>
  <c r="M84" i="5"/>
  <c r="N86" i="5"/>
  <c r="M85" i="5"/>
  <c r="P85" i="5"/>
  <c r="P86" i="5"/>
  <c r="N84" i="5"/>
  <c r="L86" i="5"/>
  <c r="K85" i="5"/>
  <c r="D45" i="9"/>
  <c r="D55" i="9"/>
  <c r="E86" i="5"/>
  <c r="E87" i="5"/>
  <c r="E88" i="5"/>
  <c r="H86" i="5"/>
  <c r="F85" i="5"/>
  <c r="C86" i="5"/>
  <c r="G88" i="5"/>
  <c r="F86" i="5"/>
  <c r="F87" i="5"/>
  <c r="C87" i="5"/>
  <c r="F88" i="5"/>
  <c r="H88" i="5"/>
  <c r="G87" i="5"/>
  <c r="G85" i="5"/>
  <c r="D86" i="5"/>
  <c r="D88" i="5"/>
  <c r="C88" i="5"/>
  <c r="H87" i="5"/>
  <c r="D85" i="5"/>
  <c r="C89" i="5" l="1"/>
  <c r="K87" i="5"/>
  <c r="L87" i="5"/>
  <c r="O87" i="5"/>
  <c r="H89" i="5"/>
  <c r="P87" i="5"/>
  <c r="E89" i="5"/>
  <c r="G89" i="5"/>
  <c r="N87" i="5"/>
  <c r="M87" i="5"/>
  <c r="D89" i="5"/>
  <c r="F89" i="5"/>
  <c r="C8" i="12"/>
  <c r="D70" i="14" l="1"/>
  <c r="C87" i="14"/>
  <c r="C37" i="11"/>
  <c r="C8" i="14"/>
  <c r="G8" i="12"/>
  <c r="C9" i="12"/>
  <c r="D6" i="12" s="1"/>
  <c r="C27" i="11"/>
  <c r="D4" i="14" l="1"/>
  <c r="D5" i="14"/>
  <c r="D6" i="14"/>
  <c r="D7" i="14"/>
  <c r="D87" i="14"/>
  <c r="D80" i="14"/>
  <c r="D85" i="14"/>
  <c r="D81" i="14"/>
  <c r="D82" i="14"/>
  <c r="D79" i="14"/>
  <c r="D83" i="14"/>
  <c r="D78" i="14"/>
  <c r="D84" i="14"/>
  <c r="D77" i="14"/>
  <c r="D86" i="14"/>
  <c r="D27" i="11"/>
  <c r="D25" i="11"/>
  <c r="D26" i="11"/>
  <c r="D24" i="11"/>
  <c r="D34" i="11"/>
  <c r="D35" i="11"/>
  <c r="D36" i="11"/>
  <c r="D65" i="14"/>
  <c r="D69" i="14"/>
  <c r="D63" i="14"/>
  <c r="D66" i="14"/>
  <c r="D67" i="14"/>
  <c r="D64" i="14"/>
  <c r="D68" i="14"/>
  <c r="H7" i="12"/>
  <c r="D8" i="12"/>
  <c r="D7" i="12"/>
  <c r="H6" i="12"/>
  <c r="E63" i="14" l="1"/>
  <c r="E82" i="14"/>
  <c r="E67" i="14"/>
  <c r="E69" i="14"/>
  <c r="E65" i="14"/>
  <c r="E86" i="14"/>
  <c r="E85" i="14"/>
  <c r="E77" i="14"/>
  <c r="E80" i="14"/>
  <c r="E81" i="14"/>
  <c r="E68" i="14"/>
  <c r="E84" i="14"/>
  <c r="E64" i="14"/>
  <c r="E78" i="14"/>
  <c r="E83" i="14"/>
  <c r="E66" i="14"/>
  <c r="E79" i="14"/>
  <c r="D8" i="14"/>
  <c r="D37" i="11"/>
  <c r="D9" i="12"/>
  <c r="H8" i="12"/>
  <c r="D36" i="9" l="1"/>
  <c r="K5" i="9"/>
  <c r="L5" i="9"/>
  <c r="N5" i="9"/>
  <c r="K6" i="9"/>
  <c r="L6" i="9"/>
  <c r="N6" i="9"/>
  <c r="K7" i="9"/>
  <c r="L7" i="9"/>
  <c r="N7" i="9"/>
  <c r="K8" i="9"/>
  <c r="L8" i="9"/>
  <c r="N8" i="9"/>
  <c r="I18" i="9"/>
  <c r="I15" i="9"/>
  <c r="I16" i="9"/>
  <c r="I17" i="9"/>
  <c r="I14" i="9"/>
  <c r="B15" i="9"/>
  <c r="B16" i="9"/>
  <c r="B17" i="9"/>
  <c r="B18" i="9"/>
  <c r="B19" i="9"/>
  <c r="B14" i="9"/>
  <c r="D5" i="9"/>
  <c r="E5" i="9"/>
  <c r="G5" i="9"/>
  <c r="D6" i="9"/>
  <c r="E6" i="9"/>
  <c r="G6" i="9"/>
  <c r="D7" i="9"/>
  <c r="E7" i="9"/>
  <c r="G7" i="9"/>
  <c r="D8" i="9"/>
  <c r="E8" i="9"/>
  <c r="G8" i="9"/>
  <c r="D9" i="9"/>
  <c r="E9" i="9"/>
  <c r="G9" i="9"/>
  <c r="D147" i="8"/>
  <c r="I127" i="8"/>
  <c r="I128" i="8"/>
  <c r="I129" i="8"/>
  <c r="I126" i="8"/>
  <c r="B127" i="8"/>
  <c r="B128" i="8"/>
  <c r="B129" i="8"/>
  <c r="B130" i="8"/>
  <c r="B126" i="8"/>
  <c r="K118" i="8"/>
  <c r="L118" i="8"/>
  <c r="K119" i="8"/>
  <c r="L119" i="8"/>
  <c r="K120" i="8"/>
  <c r="L120" i="8"/>
  <c r="C73" i="8"/>
  <c r="C74" i="8"/>
  <c r="C72" i="8"/>
  <c r="C64" i="8"/>
  <c r="D33" i="8"/>
  <c r="D35" i="8" s="1"/>
  <c r="C65" i="8" l="1"/>
  <c r="C76" i="8"/>
  <c r="D76" i="8" s="1"/>
  <c r="C9" i="10"/>
  <c r="D9" i="10" s="1"/>
  <c r="C55" i="8"/>
  <c r="D53" i="8" s="1"/>
  <c r="C10" i="9"/>
  <c r="J9" i="9"/>
  <c r="G10" i="9"/>
  <c r="F10" i="9"/>
  <c r="E10" i="9"/>
  <c r="N9" i="9"/>
  <c r="N17" i="9" s="1"/>
  <c r="D10" i="9"/>
  <c r="L9" i="9"/>
  <c r="K9" i="9"/>
  <c r="K17" i="9" s="1"/>
  <c r="N121" i="8"/>
  <c r="M121" i="8"/>
  <c r="G122" i="8"/>
  <c r="G128" i="8" s="1"/>
  <c r="F122" i="8"/>
  <c r="E122" i="8"/>
  <c r="L121" i="8"/>
  <c r="L127" i="8" s="1"/>
  <c r="K121" i="8"/>
  <c r="K128" i="8" s="1"/>
  <c r="C88" i="8"/>
  <c r="G87" i="8"/>
  <c r="L128" i="8" l="1"/>
  <c r="K127" i="8"/>
  <c r="L126" i="8"/>
  <c r="M126" i="8"/>
  <c r="M127" i="8"/>
  <c r="M128" i="8"/>
  <c r="K126" i="8"/>
  <c r="N126" i="8"/>
  <c r="N127" i="8"/>
  <c r="N128" i="8"/>
  <c r="D63" i="8"/>
  <c r="D62" i="8"/>
  <c r="D84" i="8"/>
  <c r="D87" i="8"/>
  <c r="D85" i="8"/>
  <c r="D86" i="8"/>
  <c r="D42" i="8"/>
  <c r="D40" i="8"/>
  <c r="D38" i="8"/>
  <c r="D41" i="8"/>
  <c r="D39" i="8"/>
  <c r="D43" i="8"/>
  <c r="G129" i="8"/>
  <c r="N14" i="9"/>
  <c r="C14" i="9"/>
  <c r="C18" i="9"/>
  <c r="C16" i="9"/>
  <c r="C15" i="9"/>
  <c r="C17" i="9"/>
  <c r="K14" i="9"/>
  <c r="G127" i="8"/>
  <c r="K15" i="9"/>
  <c r="F14" i="9"/>
  <c r="F15" i="9"/>
  <c r="F18" i="9"/>
  <c r="F17" i="9"/>
  <c r="F16" i="9"/>
  <c r="N16" i="9"/>
  <c r="N15" i="9"/>
  <c r="C126" i="8"/>
  <c r="C128" i="8"/>
  <c r="C127" i="8"/>
  <c r="C129" i="8"/>
  <c r="F126" i="8"/>
  <c r="F127" i="8"/>
  <c r="F128" i="8"/>
  <c r="F129" i="8"/>
  <c r="G126" i="8"/>
  <c r="K16" i="9"/>
  <c r="H86" i="8"/>
  <c r="H84" i="8"/>
  <c r="H85" i="8"/>
  <c r="D74" i="8"/>
  <c r="D72" i="8"/>
  <c r="D73" i="8"/>
  <c r="D75" i="8"/>
  <c r="D8" i="10"/>
  <c r="D4" i="10"/>
  <c r="D7" i="10"/>
  <c r="D5" i="10"/>
  <c r="D6" i="10"/>
  <c r="J16" i="9"/>
  <c r="J17" i="9"/>
  <c r="J14" i="9"/>
  <c r="G15" i="9"/>
  <c r="G14" i="9"/>
  <c r="G17" i="9"/>
  <c r="G16" i="9"/>
  <c r="G18" i="9"/>
  <c r="E15" i="9"/>
  <c r="L15" i="9"/>
  <c r="E14" i="9"/>
  <c r="J15" i="9"/>
  <c r="E18" i="9"/>
  <c r="D17" i="9"/>
  <c r="L17" i="9"/>
  <c r="E17" i="9"/>
  <c r="E16" i="9"/>
  <c r="D18" i="9"/>
  <c r="D16" i="9"/>
  <c r="L14" i="9"/>
  <c r="L16" i="9"/>
  <c r="D15" i="9"/>
  <c r="D14" i="9"/>
  <c r="E127" i="8"/>
  <c r="E126" i="8"/>
  <c r="E129" i="8"/>
  <c r="E128" i="8"/>
  <c r="D129" i="8"/>
  <c r="D126" i="8"/>
  <c r="D127" i="8"/>
  <c r="D128" i="8"/>
  <c r="D54" i="8"/>
  <c r="D55" i="8" s="1"/>
  <c r="F41" i="8" l="1"/>
  <c r="F43" i="8"/>
  <c r="F39" i="8"/>
  <c r="F40" i="8"/>
  <c r="F38" i="8"/>
  <c r="F42" i="8"/>
  <c r="D65" i="8"/>
  <c r="N129" i="8"/>
  <c r="K129" i="8"/>
  <c r="L129" i="8"/>
  <c r="M129" i="8"/>
  <c r="D44" i="8"/>
  <c r="C19" i="9"/>
  <c r="F19" i="9"/>
  <c r="C44" i="8"/>
  <c r="H87" i="8"/>
  <c r="D88" i="8"/>
  <c r="G130" i="8"/>
  <c r="E19" i="9"/>
  <c r="E130" i="8"/>
  <c r="L18" i="9"/>
  <c r="D19" i="9"/>
  <c r="N18" i="9"/>
  <c r="M18" i="9"/>
  <c r="G19" i="9"/>
  <c r="J18" i="9"/>
  <c r="K18" i="9"/>
  <c r="C130" i="8"/>
  <c r="D130" i="8"/>
  <c r="F130" i="8"/>
  <c r="J152" i="5"/>
  <c r="J153" i="5"/>
  <c r="J154" i="5"/>
  <c r="J151" i="5"/>
  <c r="L143" i="5"/>
  <c r="L146" i="5" l="1"/>
  <c r="K143" i="5"/>
  <c r="D34" i="8"/>
  <c r="C34" i="8"/>
  <c r="B21" i="8"/>
  <c r="I67" i="7"/>
  <c r="I68" i="7"/>
  <c r="I66" i="7"/>
  <c r="B67" i="7"/>
  <c r="B68" i="7"/>
  <c r="B69" i="7"/>
  <c r="B66" i="7"/>
  <c r="K59" i="7"/>
  <c r="L59" i="7"/>
  <c r="M59" i="7"/>
  <c r="N59" i="7"/>
  <c r="K60" i="7"/>
  <c r="L60" i="7"/>
  <c r="M60" i="7"/>
  <c r="N60" i="7"/>
  <c r="I49" i="7"/>
  <c r="I50" i="7"/>
  <c r="I48" i="7"/>
  <c r="B49" i="7"/>
  <c r="B50" i="7"/>
  <c r="B51" i="7"/>
  <c r="B48" i="7"/>
  <c r="K41" i="7"/>
  <c r="L41" i="7"/>
  <c r="M41" i="7"/>
  <c r="N41" i="7"/>
  <c r="K42" i="7"/>
  <c r="L42" i="7"/>
  <c r="M42" i="7"/>
  <c r="N42" i="7"/>
  <c r="D42" i="7"/>
  <c r="E42" i="7"/>
  <c r="F42" i="7"/>
  <c r="G42" i="7"/>
  <c r="D43" i="7"/>
  <c r="E43" i="7"/>
  <c r="F43" i="7"/>
  <c r="G43" i="7"/>
  <c r="C42" i="7"/>
  <c r="C43" i="7"/>
  <c r="I13" i="7"/>
  <c r="I14" i="7"/>
  <c r="I31" i="7"/>
  <c r="I32" i="7"/>
  <c r="I30" i="7"/>
  <c r="B31" i="7"/>
  <c r="B32" i="7"/>
  <c r="B33" i="7"/>
  <c r="B30" i="7"/>
  <c r="K23" i="7"/>
  <c r="L23" i="7"/>
  <c r="M23" i="7"/>
  <c r="N23" i="7"/>
  <c r="K24" i="7"/>
  <c r="L24" i="7"/>
  <c r="M24" i="7"/>
  <c r="N24" i="7"/>
  <c r="J24" i="7"/>
  <c r="C23" i="7"/>
  <c r="K5" i="7"/>
  <c r="L5" i="7"/>
  <c r="M5" i="7"/>
  <c r="N5" i="7"/>
  <c r="K6" i="7"/>
  <c r="L6" i="7"/>
  <c r="M6" i="7"/>
  <c r="N6" i="7"/>
  <c r="J6" i="7"/>
  <c r="D5" i="7"/>
  <c r="E5" i="7"/>
  <c r="F5" i="7"/>
  <c r="G5" i="7"/>
  <c r="D6" i="7"/>
  <c r="E6" i="7"/>
  <c r="F6" i="7"/>
  <c r="G6" i="7"/>
  <c r="D7" i="7"/>
  <c r="E7" i="7"/>
  <c r="F7" i="7"/>
  <c r="G7" i="7"/>
  <c r="B13" i="7"/>
  <c r="B14" i="7"/>
  <c r="B15" i="7"/>
  <c r="B12" i="7"/>
  <c r="N120" i="5"/>
  <c r="O120" i="5"/>
  <c r="P120" i="5"/>
  <c r="Q120" i="5"/>
  <c r="N121" i="5"/>
  <c r="O121" i="5"/>
  <c r="P121" i="5"/>
  <c r="Q121" i="5"/>
  <c r="N122" i="5"/>
  <c r="O122" i="5"/>
  <c r="P122" i="5"/>
  <c r="Q122" i="5"/>
  <c r="N123" i="5"/>
  <c r="O123" i="5"/>
  <c r="P123" i="5"/>
  <c r="Q123" i="5"/>
  <c r="M124" i="5"/>
  <c r="N124" i="5"/>
  <c r="O124" i="5"/>
  <c r="P124" i="5"/>
  <c r="Q124" i="5"/>
  <c r="M5" i="5"/>
  <c r="O5" i="5"/>
  <c r="Q5" i="5"/>
  <c r="M6" i="5"/>
  <c r="O6" i="5"/>
  <c r="Q6" i="5"/>
  <c r="M7" i="5"/>
  <c r="O7" i="5"/>
  <c r="Q7" i="5"/>
  <c r="M5" i="2"/>
  <c r="N5" i="2"/>
  <c r="O5" i="2"/>
  <c r="P5" i="2"/>
  <c r="Q5" i="2"/>
  <c r="R5" i="2"/>
  <c r="M6" i="2"/>
  <c r="N6" i="2"/>
  <c r="O6" i="2"/>
  <c r="P6" i="2"/>
  <c r="Q6" i="2"/>
  <c r="R6" i="2"/>
  <c r="M7" i="2"/>
  <c r="N7" i="2"/>
  <c r="O7" i="2"/>
  <c r="P7" i="2"/>
  <c r="Q7" i="2"/>
  <c r="R7" i="2"/>
  <c r="L6" i="2"/>
  <c r="L7" i="2"/>
  <c r="K63" i="4"/>
  <c r="L63" i="4"/>
  <c r="M63" i="4"/>
  <c r="N63" i="4"/>
  <c r="K64" i="4"/>
  <c r="L64" i="4"/>
  <c r="M64" i="4"/>
  <c r="N64" i="4"/>
  <c r="J64" i="4"/>
  <c r="J63" i="4"/>
  <c r="C143" i="5"/>
  <c r="B152" i="5"/>
  <c r="B153" i="5"/>
  <c r="B151" i="5"/>
  <c r="J131" i="5"/>
  <c r="J132" i="5"/>
  <c r="J133" i="5"/>
  <c r="J134" i="5"/>
  <c r="J135" i="5"/>
  <c r="J130" i="5"/>
  <c r="D120" i="5"/>
  <c r="E120" i="5"/>
  <c r="E146" i="5" s="1"/>
  <c r="F120" i="5"/>
  <c r="F146" i="5" s="1"/>
  <c r="G120" i="5"/>
  <c r="G146" i="5" s="1"/>
  <c r="H120" i="5"/>
  <c r="H146" i="5" s="1"/>
  <c r="D121" i="5"/>
  <c r="E121" i="5"/>
  <c r="F121" i="5"/>
  <c r="G121" i="5"/>
  <c r="H121" i="5"/>
  <c r="D122" i="5"/>
  <c r="E122" i="5"/>
  <c r="F122" i="5"/>
  <c r="G122" i="5"/>
  <c r="H122" i="5"/>
  <c r="D123" i="5"/>
  <c r="E123" i="5"/>
  <c r="F123" i="5"/>
  <c r="G123" i="5"/>
  <c r="H123" i="5"/>
  <c r="D124" i="5"/>
  <c r="E124" i="5"/>
  <c r="F124" i="5"/>
  <c r="G124" i="5"/>
  <c r="H124" i="5"/>
  <c r="D125" i="5"/>
  <c r="E125" i="5"/>
  <c r="F125" i="5"/>
  <c r="G125" i="5"/>
  <c r="H125" i="5"/>
  <c r="B131" i="5"/>
  <c r="B132" i="5"/>
  <c r="B133" i="5"/>
  <c r="B134" i="5"/>
  <c r="B135" i="5"/>
  <c r="B136" i="5"/>
  <c r="B130" i="5"/>
  <c r="K14" i="5"/>
  <c r="K15" i="5"/>
  <c r="K16" i="5"/>
  <c r="K13" i="5"/>
  <c r="B14" i="5"/>
  <c r="B15" i="5"/>
  <c r="B16" i="5"/>
  <c r="B17" i="5"/>
  <c r="B13" i="5"/>
  <c r="D5" i="5"/>
  <c r="E5" i="5"/>
  <c r="F5" i="5"/>
  <c r="G5" i="5"/>
  <c r="H5" i="5"/>
  <c r="I5" i="5"/>
  <c r="D6" i="5"/>
  <c r="E6" i="5"/>
  <c r="F6" i="5"/>
  <c r="G6" i="5"/>
  <c r="H6" i="5"/>
  <c r="I6" i="5"/>
  <c r="D7" i="5"/>
  <c r="E7" i="5"/>
  <c r="F7" i="5"/>
  <c r="G7" i="5"/>
  <c r="H7" i="5"/>
  <c r="I7" i="5"/>
  <c r="D8" i="5"/>
  <c r="E8" i="5"/>
  <c r="F8" i="5"/>
  <c r="G8" i="5"/>
  <c r="H8" i="5"/>
  <c r="I8" i="5"/>
  <c r="C8" i="5"/>
  <c r="H153" i="5" l="1"/>
  <c r="H151" i="5"/>
  <c r="H152" i="5"/>
  <c r="E178" i="5"/>
  <c r="K120" i="5"/>
  <c r="K122" i="5"/>
  <c r="K124" i="5"/>
  <c r="K123" i="5"/>
  <c r="K121" i="5"/>
  <c r="N65" i="4"/>
  <c r="N70" i="4" s="1"/>
  <c r="M65" i="4"/>
  <c r="M70" i="4" s="1"/>
  <c r="J65" i="4"/>
  <c r="J70" i="4" s="1"/>
  <c r="K65" i="4"/>
  <c r="K70" i="4" s="1"/>
  <c r="C11" i="8"/>
  <c r="L152" i="5"/>
  <c r="L153" i="5"/>
  <c r="K146" i="5"/>
  <c r="L151" i="5"/>
  <c r="E153" i="5"/>
  <c r="G151" i="5"/>
  <c r="E151" i="5"/>
  <c r="G152" i="5"/>
  <c r="E152" i="5"/>
  <c r="G153" i="5"/>
  <c r="L8" i="5"/>
  <c r="I25" i="5"/>
  <c r="I26" i="2"/>
  <c r="C34" i="5"/>
  <c r="C152" i="5"/>
  <c r="F151" i="5"/>
  <c r="D146" i="5"/>
  <c r="D151" i="5" s="1"/>
  <c r="L61" i="7"/>
  <c r="N43" i="7"/>
  <c r="M43" i="7"/>
  <c r="N61" i="7"/>
  <c r="D62" i="7"/>
  <c r="C44" i="7"/>
  <c r="C62" i="7"/>
  <c r="G62" i="7"/>
  <c r="M61" i="7"/>
  <c r="F62" i="7"/>
  <c r="E62" i="7"/>
  <c r="K61" i="7"/>
  <c r="K67" i="7" s="1"/>
  <c r="G44" i="7"/>
  <c r="J61" i="7"/>
  <c r="F26" i="7"/>
  <c r="F31" i="7" s="1"/>
  <c r="F44" i="7"/>
  <c r="E44" i="7"/>
  <c r="D44" i="7"/>
  <c r="G26" i="7"/>
  <c r="G31" i="7" s="1"/>
  <c r="J25" i="7"/>
  <c r="J30" i="7" s="1"/>
  <c r="L43" i="7"/>
  <c r="K43" i="7"/>
  <c r="J43" i="7"/>
  <c r="C26" i="7"/>
  <c r="E26" i="7"/>
  <c r="D26" i="7"/>
  <c r="N25" i="7"/>
  <c r="N31" i="7" s="1"/>
  <c r="M25" i="7"/>
  <c r="M31" i="7" s="1"/>
  <c r="D8" i="7"/>
  <c r="L25" i="7"/>
  <c r="L30" i="7" s="1"/>
  <c r="K25" i="7"/>
  <c r="K30" i="7" s="1"/>
  <c r="J7" i="7"/>
  <c r="J12" i="7" s="1"/>
  <c r="C8" i="7"/>
  <c r="N7" i="7"/>
  <c r="N13" i="7" s="1"/>
  <c r="G8" i="7"/>
  <c r="M7" i="7"/>
  <c r="M13" i="7" s="1"/>
  <c r="F8" i="7"/>
  <c r="L7" i="7"/>
  <c r="L13" i="7" s="1"/>
  <c r="E8" i="7"/>
  <c r="K7" i="7"/>
  <c r="K12" i="7" s="1"/>
  <c r="G126" i="5"/>
  <c r="G130" i="5" s="1"/>
  <c r="H34" i="5"/>
  <c r="N125" i="5"/>
  <c r="N134" i="5" s="1"/>
  <c r="F126" i="5"/>
  <c r="Q125" i="5"/>
  <c r="Q131" i="5" s="1"/>
  <c r="E126" i="5"/>
  <c r="E132" i="5" s="1"/>
  <c r="D126" i="5"/>
  <c r="D133" i="5" s="1"/>
  <c r="P125" i="5"/>
  <c r="O125" i="5"/>
  <c r="O131" i="5" s="1"/>
  <c r="C126" i="5"/>
  <c r="C134" i="5" s="1"/>
  <c r="H126" i="5"/>
  <c r="H131" i="5" s="1"/>
  <c r="M125" i="5"/>
  <c r="D34" i="5"/>
  <c r="E34" i="5"/>
  <c r="G34" i="5"/>
  <c r="F34" i="5"/>
  <c r="D9" i="5"/>
  <c r="D13" i="5" s="1"/>
  <c r="I9" i="5"/>
  <c r="H9" i="5"/>
  <c r="H15" i="5" s="1"/>
  <c r="G9" i="5"/>
  <c r="E9" i="5"/>
  <c r="F9" i="5"/>
  <c r="F16" i="5" s="1"/>
  <c r="R8" i="5"/>
  <c r="Q8" i="5"/>
  <c r="Q14" i="5" s="1"/>
  <c r="P8" i="5"/>
  <c r="C9" i="5"/>
  <c r="C16" i="5" s="1"/>
  <c r="O8" i="5"/>
  <c r="O14" i="5" s="1"/>
  <c r="N8" i="5"/>
  <c r="M8" i="5"/>
  <c r="M15" i="5" s="1"/>
  <c r="G66" i="7" l="1"/>
  <c r="G67" i="7"/>
  <c r="G68" i="7"/>
  <c r="J13" i="7"/>
  <c r="J14" i="7" s="1"/>
  <c r="K13" i="7"/>
  <c r="K14" i="7" s="1"/>
  <c r="C67" i="7"/>
  <c r="C68" i="7"/>
  <c r="C66" i="7"/>
  <c r="N30" i="7"/>
  <c r="N32" i="7" s="1"/>
  <c r="L12" i="7"/>
  <c r="D67" i="7"/>
  <c r="D68" i="7"/>
  <c r="D66" i="7"/>
  <c r="K31" i="7"/>
  <c r="K32" i="7" s="1"/>
  <c r="C20" i="8"/>
  <c r="C18" i="8"/>
  <c r="C15" i="8"/>
  <c r="C16" i="8"/>
  <c r="C17" i="8"/>
  <c r="C19" i="8"/>
  <c r="M12" i="7"/>
  <c r="J31" i="7"/>
  <c r="J32" i="7" s="1"/>
  <c r="E67" i="7"/>
  <c r="E66" i="7"/>
  <c r="E68" i="7"/>
  <c r="L31" i="7"/>
  <c r="L32" i="7" s="1"/>
  <c r="F68" i="7"/>
  <c r="F66" i="7"/>
  <c r="F67" i="7"/>
  <c r="M30" i="7"/>
  <c r="M32" i="7" s="1"/>
  <c r="N12" i="7"/>
  <c r="K125" i="5"/>
  <c r="K66" i="7"/>
  <c r="J67" i="7"/>
  <c r="J66" i="7"/>
  <c r="M71" i="4"/>
  <c r="C42" i="5"/>
  <c r="C46" i="5"/>
  <c r="C41" i="5"/>
  <c r="C43" i="5"/>
  <c r="C39" i="5"/>
  <c r="C44" i="5"/>
  <c r="C40" i="5"/>
  <c r="C45" i="5"/>
  <c r="C47" i="5"/>
  <c r="C48" i="5"/>
  <c r="O15" i="5"/>
  <c r="M13" i="5"/>
  <c r="Q15" i="5"/>
  <c r="L14" i="5"/>
  <c r="L15" i="5"/>
  <c r="L13" i="5"/>
  <c r="O13" i="5"/>
  <c r="N13" i="5"/>
  <c r="N14" i="5"/>
  <c r="N15" i="5"/>
  <c r="P15" i="5"/>
  <c r="P13" i="5"/>
  <c r="P14" i="5"/>
  <c r="Q13" i="5"/>
  <c r="C14" i="5"/>
  <c r="C15" i="5"/>
  <c r="C13" i="5"/>
  <c r="R13" i="5"/>
  <c r="R14" i="5"/>
  <c r="R15" i="5"/>
  <c r="M14" i="5"/>
  <c r="K71" i="4"/>
  <c r="N71" i="4"/>
  <c r="J71" i="4"/>
  <c r="D39" i="5"/>
  <c r="D45" i="5"/>
  <c r="D42" i="5"/>
  <c r="D48" i="5"/>
  <c r="D41" i="5"/>
  <c r="D44" i="5"/>
  <c r="D40" i="5"/>
  <c r="D46" i="5"/>
  <c r="D43" i="5"/>
  <c r="D47" i="5"/>
  <c r="H47" i="5"/>
  <c r="H48" i="5"/>
  <c r="H45" i="5"/>
  <c r="H46" i="5"/>
  <c r="H43" i="5"/>
  <c r="H44" i="5"/>
  <c r="H41" i="5"/>
  <c r="H39" i="5"/>
  <c r="H42" i="5"/>
  <c r="H40" i="5"/>
  <c r="F46" i="5"/>
  <c r="F45" i="5"/>
  <c r="F44" i="5"/>
  <c r="F39" i="5"/>
  <c r="F48" i="5"/>
  <c r="F40" i="5"/>
  <c r="F43" i="5"/>
  <c r="F42" i="5"/>
  <c r="F41" i="5"/>
  <c r="F47" i="5"/>
  <c r="G45" i="5"/>
  <c r="G48" i="5"/>
  <c r="G43" i="5"/>
  <c r="G47" i="5"/>
  <c r="G46" i="5"/>
  <c r="G42" i="5"/>
  <c r="G44" i="5"/>
  <c r="G41" i="5"/>
  <c r="G40" i="5"/>
  <c r="G39" i="5"/>
  <c r="E42" i="5"/>
  <c r="E45" i="5"/>
  <c r="E39" i="5"/>
  <c r="E44" i="5"/>
  <c r="E43" i="5"/>
  <c r="E46" i="5"/>
  <c r="E41" i="5"/>
  <c r="E48" i="5"/>
  <c r="E40" i="5"/>
  <c r="E47" i="5"/>
  <c r="L154" i="5"/>
  <c r="K152" i="5"/>
  <c r="K153" i="5"/>
  <c r="K151" i="5"/>
  <c r="F153" i="5"/>
  <c r="D152" i="5"/>
  <c r="C153" i="5"/>
  <c r="E154" i="5"/>
  <c r="H154" i="5"/>
  <c r="C151" i="5"/>
  <c r="F152" i="5"/>
  <c r="D153" i="5"/>
  <c r="G154" i="5"/>
  <c r="L131" i="5"/>
  <c r="C50" i="7"/>
  <c r="L67" i="7"/>
  <c r="C48" i="7"/>
  <c r="C49" i="7"/>
  <c r="L66" i="7"/>
  <c r="N48" i="7"/>
  <c r="F48" i="7"/>
  <c r="F49" i="7"/>
  <c r="M48" i="7"/>
  <c r="N66" i="7"/>
  <c r="N49" i="7"/>
  <c r="N67" i="7"/>
  <c r="M49" i="7"/>
  <c r="J49" i="7"/>
  <c r="G30" i="7"/>
  <c r="C31" i="7"/>
  <c r="J48" i="7"/>
  <c r="D50" i="7"/>
  <c r="F50" i="7"/>
  <c r="G49" i="7"/>
  <c r="G48" i="7"/>
  <c r="D49" i="7"/>
  <c r="E50" i="7"/>
  <c r="G50" i="7"/>
  <c r="M66" i="7"/>
  <c r="F13" i="7"/>
  <c r="L49" i="7"/>
  <c r="M67" i="7"/>
  <c r="G32" i="7"/>
  <c r="D48" i="7"/>
  <c r="K48" i="7"/>
  <c r="C32" i="7"/>
  <c r="F32" i="7"/>
  <c r="E49" i="7"/>
  <c r="K49" i="7"/>
  <c r="C30" i="7"/>
  <c r="F30" i="7"/>
  <c r="L48" i="7"/>
  <c r="E48" i="7"/>
  <c r="F12" i="7"/>
  <c r="D30" i="7"/>
  <c r="C12" i="7"/>
  <c r="D14" i="7"/>
  <c r="D32" i="7"/>
  <c r="F14" i="7"/>
  <c r="C13" i="7"/>
  <c r="D12" i="7"/>
  <c r="E31" i="7"/>
  <c r="E30" i="7"/>
  <c r="D13" i="7"/>
  <c r="E32" i="7"/>
  <c r="D31" i="7"/>
  <c r="G13" i="7"/>
  <c r="G12" i="7"/>
  <c r="E12" i="7"/>
  <c r="E14" i="7"/>
  <c r="G14" i="7"/>
  <c r="E13" i="7"/>
  <c r="C14" i="7"/>
  <c r="E130" i="5"/>
  <c r="N132" i="5"/>
  <c r="N133" i="5"/>
  <c r="E133" i="5"/>
  <c r="F133" i="5"/>
  <c r="G132" i="5"/>
  <c r="G133" i="5"/>
  <c r="F130" i="5"/>
  <c r="F135" i="5"/>
  <c r="G131" i="5"/>
  <c r="G134" i="5"/>
  <c r="L130" i="5"/>
  <c r="Q133" i="5"/>
  <c r="L133" i="5"/>
  <c r="L134" i="5"/>
  <c r="L132" i="5"/>
  <c r="G135" i="5"/>
  <c r="E134" i="5"/>
  <c r="Q132" i="5"/>
  <c r="E131" i="5"/>
  <c r="Q134" i="5"/>
  <c r="N131" i="5"/>
  <c r="N130" i="5"/>
  <c r="E135" i="5"/>
  <c r="Q130" i="5"/>
  <c r="C130" i="5"/>
  <c r="O130" i="5"/>
  <c r="D131" i="5"/>
  <c r="H132" i="5"/>
  <c r="H130" i="5"/>
  <c r="F132" i="5"/>
  <c r="F134" i="5"/>
  <c r="D130" i="5"/>
  <c r="D135" i="5"/>
  <c r="D134" i="5"/>
  <c r="F131" i="5"/>
  <c r="D132" i="5"/>
  <c r="H134" i="5"/>
  <c r="P131" i="5"/>
  <c r="P132" i="5"/>
  <c r="C133" i="5"/>
  <c r="P133" i="5"/>
  <c r="M130" i="5"/>
  <c r="C135" i="5"/>
  <c r="P130" i="5"/>
  <c r="P134" i="5"/>
  <c r="O133" i="5"/>
  <c r="O134" i="5"/>
  <c r="M134" i="5"/>
  <c r="H135" i="5"/>
  <c r="O132" i="5"/>
  <c r="M132" i="5"/>
  <c r="C132" i="5"/>
  <c r="M133" i="5"/>
  <c r="C131" i="5"/>
  <c r="M131" i="5"/>
  <c r="H133" i="5"/>
  <c r="I13" i="5"/>
  <c r="D14" i="5"/>
  <c r="D16" i="5"/>
  <c r="D15" i="5"/>
  <c r="E15" i="5"/>
  <c r="E14" i="5"/>
  <c r="G15" i="5"/>
  <c r="H16" i="5"/>
  <c r="G14" i="5"/>
  <c r="G16" i="5"/>
  <c r="E16" i="5"/>
  <c r="I15" i="5"/>
  <c r="I16" i="5"/>
  <c r="H13" i="5"/>
  <c r="G13" i="5"/>
  <c r="E13" i="5"/>
  <c r="H14" i="5"/>
  <c r="I14" i="5"/>
  <c r="F13" i="5"/>
  <c r="F15" i="5"/>
  <c r="F14" i="5"/>
  <c r="C154" i="5" l="1"/>
  <c r="J44" i="5"/>
  <c r="I47" i="5"/>
  <c r="K43" i="5"/>
  <c r="J48" i="5"/>
  <c r="I41" i="5"/>
  <c r="K39" i="5"/>
  <c r="K48" i="5"/>
  <c r="J39" i="5"/>
  <c r="I48" i="5"/>
  <c r="I46" i="5"/>
  <c r="I42" i="5"/>
  <c r="I45" i="5"/>
  <c r="J45" i="5"/>
  <c r="K44" i="5"/>
  <c r="J41" i="5"/>
  <c r="J46" i="5"/>
  <c r="I40" i="5"/>
  <c r="K45" i="5"/>
  <c r="K41" i="5"/>
  <c r="K42" i="5"/>
  <c r="J42" i="5"/>
  <c r="I44" i="5"/>
  <c r="K46" i="5"/>
  <c r="J43" i="5"/>
  <c r="I39" i="5"/>
  <c r="K40" i="5"/>
  <c r="J47" i="5"/>
  <c r="K47" i="5"/>
  <c r="J40" i="5"/>
  <c r="I43" i="5"/>
  <c r="D69" i="7"/>
  <c r="C21" i="8"/>
  <c r="D21" i="8"/>
  <c r="D154" i="5"/>
  <c r="J50" i="7"/>
  <c r="K154" i="5"/>
  <c r="O16" i="5"/>
  <c r="F17" i="5"/>
  <c r="C51" i="7"/>
  <c r="C15" i="7"/>
  <c r="G17" i="5"/>
  <c r="D17" i="5"/>
  <c r="H17" i="5"/>
  <c r="N16" i="5"/>
  <c r="R16" i="5"/>
  <c r="L16" i="5"/>
  <c r="E17" i="5"/>
  <c r="I17" i="5"/>
  <c r="M16" i="5"/>
  <c r="C17" i="5"/>
  <c r="Q16" i="5"/>
  <c r="P16" i="5"/>
  <c r="L14" i="7"/>
  <c r="N14" i="7"/>
  <c r="F15" i="7"/>
  <c r="C69" i="7"/>
  <c r="E15" i="7"/>
  <c r="G15" i="7"/>
  <c r="G33" i="7"/>
  <c r="D33" i="7"/>
  <c r="G51" i="7"/>
  <c r="F51" i="7"/>
  <c r="E33" i="7"/>
  <c r="E51" i="7"/>
  <c r="K50" i="7"/>
  <c r="F69" i="7"/>
  <c r="N68" i="7"/>
  <c r="N50" i="7"/>
  <c r="L50" i="7"/>
  <c r="M68" i="7"/>
  <c r="M50" i="7"/>
  <c r="L68" i="7"/>
  <c r="M14" i="7"/>
  <c r="F33" i="7"/>
  <c r="D51" i="7"/>
  <c r="G69" i="7"/>
  <c r="E69" i="7"/>
  <c r="K68" i="7"/>
  <c r="D15" i="7"/>
  <c r="C33" i="7"/>
  <c r="J68" i="7"/>
  <c r="F154" i="5"/>
  <c r="P135" i="5"/>
  <c r="L135" i="5"/>
  <c r="G136" i="5"/>
  <c r="H136" i="5"/>
  <c r="M135" i="5"/>
  <c r="O135" i="5"/>
  <c r="C136" i="5"/>
  <c r="Q135" i="5"/>
  <c r="E136" i="5"/>
  <c r="D136" i="5"/>
  <c r="F136" i="5"/>
  <c r="N135" i="5"/>
  <c r="K130" i="5"/>
  <c r="K132" i="5"/>
  <c r="K131" i="5"/>
  <c r="K134" i="5"/>
  <c r="K133" i="5"/>
  <c r="K135" i="5" l="1"/>
  <c r="I5" i="2"/>
  <c r="C6" i="2"/>
  <c r="D6" i="2"/>
  <c r="E6" i="2"/>
  <c r="F6" i="2"/>
  <c r="G6" i="2"/>
  <c r="H6" i="2"/>
  <c r="I6" i="2"/>
  <c r="C7" i="2"/>
  <c r="D7" i="2"/>
  <c r="E7" i="2"/>
  <c r="F7" i="2"/>
  <c r="G7" i="2"/>
  <c r="H7" i="2"/>
  <c r="I7" i="2"/>
  <c r="C8" i="2"/>
  <c r="D8" i="2"/>
  <c r="E8" i="2"/>
  <c r="F8" i="2"/>
  <c r="G8" i="2"/>
  <c r="H8" i="2"/>
  <c r="I8" i="2"/>
  <c r="D5" i="2"/>
  <c r="E5" i="2"/>
  <c r="F5" i="2"/>
  <c r="G5" i="2"/>
  <c r="H5" i="2"/>
  <c r="C37" i="2" l="1"/>
  <c r="I9" i="2"/>
  <c r="I15" i="2" s="1"/>
  <c r="L8" i="2"/>
  <c r="R8" i="2"/>
  <c r="E37" i="2"/>
  <c r="F37" i="2"/>
  <c r="D37" i="2"/>
  <c r="Q8" i="2"/>
  <c r="H37" i="2"/>
  <c r="H52" i="2" s="1"/>
  <c r="G37" i="2"/>
  <c r="P8" i="2"/>
  <c r="O8" i="2"/>
  <c r="N8" i="2"/>
  <c r="M8" i="2"/>
  <c r="E9" i="2"/>
  <c r="E14" i="2" s="1"/>
  <c r="D9" i="2"/>
  <c r="C9" i="2"/>
  <c r="C16" i="2" s="1"/>
  <c r="H9" i="2"/>
  <c r="H13" i="2" s="1"/>
  <c r="G9" i="2"/>
  <c r="F9" i="2"/>
  <c r="F13" i="2" s="1"/>
  <c r="E65" i="4"/>
  <c r="C50" i="2" l="1"/>
  <c r="C43" i="2"/>
  <c r="C48" i="2"/>
  <c r="C51" i="2"/>
  <c r="C41" i="2"/>
  <c r="C44" i="2"/>
  <c r="C49" i="2"/>
  <c r="C52" i="2"/>
  <c r="C45" i="2"/>
  <c r="C47" i="2"/>
  <c r="C53" i="2"/>
  <c r="C42" i="2"/>
  <c r="C46" i="2"/>
  <c r="I14" i="2"/>
  <c r="L13" i="2"/>
  <c r="L15" i="2"/>
  <c r="L14" i="2"/>
  <c r="O14" i="2"/>
  <c r="O13" i="2"/>
  <c r="O15" i="2"/>
  <c r="M15" i="2"/>
  <c r="M13" i="2"/>
  <c r="M14" i="2"/>
  <c r="P15" i="2"/>
  <c r="P14" i="2"/>
  <c r="P13" i="2"/>
  <c r="Q14" i="2"/>
  <c r="Q13" i="2"/>
  <c r="Q15" i="2"/>
  <c r="I13" i="2"/>
  <c r="N14" i="2"/>
  <c r="N15" i="2"/>
  <c r="N13" i="2"/>
  <c r="R15" i="2"/>
  <c r="R13" i="2"/>
  <c r="R14" i="2"/>
  <c r="I16" i="2"/>
  <c r="H50" i="2"/>
  <c r="H43" i="2"/>
  <c r="H46" i="2"/>
  <c r="H41" i="2"/>
  <c r="H47" i="2"/>
  <c r="H48" i="2"/>
  <c r="H49" i="2"/>
  <c r="H44" i="2"/>
  <c r="H42" i="2"/>
  <c r="H45" i="2"/>
  <c r="H51" i="2"/>
  <c r="H53" i="2"/>
  <c r="D41" i="2"/>
  <c r="D49" i="2"/>
  <c r="D53" i="2"/>
  <c r="D42" i="2"/>
  <c r="D46" i="2"/>
  <c r="D43" i="2"/>
  <c r="D44" i="2"/>
  <c r="D45" i="2"/>
  <c r="D48" i="2"/>
  <c r="D50" i="2"/>
  <c r="D52" i="2"/>
  <c r="D47" i="2"/>
  <c r="D51" i="2"/>
  <c r="F53" i="2"/>
  <c r="F50" i="2"/>
  <c r="F43" i="2"/>
  <c r="F42" i="2"/>
  <c r="F46" i="2"/>
  <c r="F49" i="2"/>
  <c r="F51" i="2"/>
  <c r="F45" i="2"/>
  <c r="F44" i="2"/>
  <c r="F48" i="2"/>
  <c r="F47" i="2"/>
  <c r="F52" i="2"/>
  <c r="F41" i="2"/>
  <c r="E47" i="2"/>
  <c r="E52" i="2"/>
  <c r="E51" i="2"/>
  <c r="E53" i="2"/>
  <c r="E49" i="2"/>
  <c r="E44" i="2"/>
  <c r="E48" i="2"/>
  <c r="E50" i="2"/>
  <c r="E45" i="2"/>
  <c r="E46" i="2"/>
  <c r="E43" i="2"/>
  <c r="E41" i="2"/>
  <c r="E42" i="2"/>
  <c r="G44" i="2"/>
  <c r="G43" i="2"/>
  <c r="G49" i="2"/>
  <c r="G47" i="2"/>
  <c r="G48" i="2"/>
  <c r="G50" i="2"/>
  <c r="G42" i="2"/>
  <c r="G46" i="2"/>
  <c r="G53" i="2"/>
  <c r="G52" i="2"/>
  <c r="G51" i="2"/>
  <c r="G45" i="2"/>
  <c r="G41" i="2"/>
  <c r="H31" i="4"/>
  <c r="L65" i="4"/>
  <c r="E15" i="2"/>
  <c r="C15" i="2"/>
  <c r="E16" i="2"/>
  <c r="D13" i="2"/>
  <c r="D14" i="2"/>
  <c r="D15" i="2"/>
  <c r="E13" i="2"/>
  <c r="D16" i="2"/>
  <c r="C14" i="2"/>
  <c r="C13" i="2"/>
  <c r="G16" i="2"/>
  <c r="G15" i="2"/>
  <c r="G14" i="2"/>
  <c r="G13" i="2"/>
  <c r="H14" i="2"/>
  <c r="H16" i="2"/>
  <c r="H15" i="2"/>
  <c r="F16" i="2"/>
  <c r="F15" i="2"/>
  <c r="F14" i="2"/>
  <c r="C66" i="4"/>
  <c r="E66" i="4"/>
  <c r="E70" i="4" s="1"/>
  <c r="D66" i="4"/>
  <c r="K42" i="2" l="1"/>
  <c r="J53" i="2"/>
  <c r="I49" i="2"/>
  <c r="J44" i="2"/>
  <c r="I44" i="2"/>
  <c r="K46" i="2"/>
  <c r="J48" i="2"/>
  <c r="J50" i="2"/>
  <c r="I52" i="2"/>
  <c r="K48" i="2"/>
  <c r="J51" i="2"/>
  <c r="I46" i="2"/>
  <c r="I41" i="2"/>
  <c r="J45" i="2"/>
  <c r="K45" i="2"/>
  <c r="K47" i="2"/>
  <c r="J49" i="2"/>
  <c r="I42" i="2"/>
  <c r="I51" i="2"/>
  <c r="K51" i="2"/>
  <c r="K49" i="2"/>
  <c r="J41" i="2"/>
  <c r="J46" i="2"/>
  <c r="I53" i="2"/>
  <c r="I48" i="2"/>
  <c r="K50" i="2"/>
  <c r="K41" i="2"/>
  <c r="K52" i="2"/>
  <c r="K43" i="2"/>
  <c r="J52" i="2"/>
  <c r="J42" i="2"/>
  <c r="I47" i="2"/>
  <c r="I43" i="2"/>
  <c r="K53" i="2"/>
  <c r="K44" i="2"/>
  <c r="J47" i="2"/>
  <c r="J43" i="2"/>
  <c r="I45" i="2"/>
  <c r="I50" i="2"/>
  <c r="H41" i="4"/>
  <c r="H37" i="4"/>
  <c r="H40" i="4"/>
  <c r="H38" i="4"/>
  <c r="H36" i="4"/>
  <c r="H39" i="4"/>
  <c r="I17" i="2"/>
  <c r="L70" i="4"/>
  <c r="L71" i="4"/>
  <c r="L16" i="2"/>
  <c r="C17" i="2"/>
  <c r="O16" i="2"/>
  <c r="F17" i="2"/>
  <c r="H17" i="2"/>
  <c r="G17" i="2"/>
  <c r="N16" i="2"/>
  <c r="D17" i="2"/>
  <c r="R16" i="2"/>
  <c r="P16" i="2"/>
  <c r="M16" i="2"/>
  <c r="Q16" i="2"/>
  <c r="E17" i="2"/>
  <c r="F71" i="4"/>
  <c r="F72" i="4"/>
  <c r="G71" i="4"/>
  <c r="G72" i="4"/>
  <c r="F70" i="4"/>
  <c r="G70" i="4"/>
  <c r="C71" i="4"/>
  <c r="C72" i="4"/>
  <c r="C70" i="4"/>
  <c r="E72" i="4"/>
  <c r="E71" i="4"/>
  <c r="D71" i="4"/>
  <c r="D72" i="4"/>
  <c r="D70" i="4"/>
  <c r="L72" i="4" l="1"/>
  <c r="J72" i="4"/>
  <c r="C73" i="4"/>
  <c r="N72" i="4"/>
  <c r="E73" i="4"/>
  <c r="D73" i="4"/>
  <c r="G73" i="4"/>
  <c r="M72" i="4"/>
  <c r="K72" i="4"/>
  <c r="F73" i="4"/>
  <c r="D46" i="3" l="1"/>
  <c r="D47" i="3"/>
  <c r="D48" i="3"/>
  <c r="D49" i="3"/>
  <c r="D45" i="3"/>
  <c r="E31" i="4" l="1"/>
  <c r="G31" i="4"/>
  <c r="D31" i="4"/>
  <c r="F31" i="4"/>
  <c r="M15" i="4"/>
  <c r="C9" i="4"/>
  <c r="C14" i="4" s="1"/>
  <c r="D9" i="4"/>
  <c r="D15" i="4" s="1"/>
  <c r="P16" i="4"/>
  <c r="H9" i="4"/>
  <c r="G9" i="4"/>
  <c r="G15" i="4" s="1"/>
  <c r="F9" i="4"/>
  <c r="F17" i="4" s="1"/>
  <c r="E9" i="4"/>
  <c r="E14" i="4" s="1"/>
  <c r="F37" i="4" l="1"/>
  <c r="F40" i="4"/>
  <c r="F38" i="4"/>
  <c r="F39" i="4"/>
  <c r="F41" i="4"/>
  <c r="F36" i="4"/>
  <c r="D41" i="4"/>
  <c r="D38" i="4"/>
  <c r="D36" i="4"/>
  <c r="D37" i="4"/>
  <c r="D39" i="4"/>
  <c r="D40" i="4"/>
  <c r="G37" i="4"/>
  <c r="G40" i="4"/>
  <c r="G36" i="4"/>
  <c r="G38" i="4"/>
  <c r="G41" i="4"/>
  <c r="G39" i="4"/>
  <c r="E36" i="4"/>
  <c r="E39" i="4"/>
  <c r="E38" i="4"/>
  <c r="E41" i="4"/>
  <c r="E37" i="4"/>
  <c r="E40" i="4"/>
  <c r="L15" i="4"/>
  <c r="N14" i="4"/>
  <c r="L14" i="4"/>
  <c r="O14" i="4"/>
  <c r="C15" i="4"/>
  <c r="O15" i="4"/>
  <c r="P14" i="4"/>
  <c r="N15" i="4"/>
  <c r="F15" i="4"/>
  <c r="P15" i="4"/>
  <c r="N16" i="4"/>
  <c r="M14" i="4"/>
  <c r="O16" i="4"/>
  <c r="M16" i="4"/>
  <c r="D17" i="4"/>
  <c r="D16" i="4"/>
  <c r="G16" i="4"/>
  <c r="C17" i="4"/>
  <c r="C16" i="4"/>
  <c r="D14" i="4"/>
  <c r="L16" i="4"/>
  <c r="H15" i="4"/>
  <c r="H17" i="4"/>
  <c r="H16" i="4"/>
  <c r="H14" i="4"/>
  <c r="G17" i="4"/>
  <c r="G14" i="4"/>
  <c r="F14" i="4"/>
  <c r="F16" i="4"/>
  <c r="E17" i="4"/>
  <c r="E15" i="4"/>
  <c r="E16" i="4"/>
  <c r="J36" i="4" l="1"/>
  <c r="K36" i="4"/>
  <c r="K37" i="4"/>
  <c r="J41" i="4"/>
  <c r="J37" i="4"/>
  <c r="K41" i="4"/>
  <c r="K38" i="4"/>
  <c r="K40" i="4"/>
  <c r="J38" i="4"/>
  <c r="J39" i="4"/>
  <c r="K39" i="4"/>
  <c r="J40" i="4"/>
  <c r="G18" i="4"/>
  <c r="M17" i="4"/>
  <c r="O17" i="4"/>
  <c r="C18" i="4"/>
  <c r="F18" i="4"/>
  <c r="L17" i="4"/>
  <c r="E18" i="4"/>
  <c r="D18" i="4"/>
  <c r="N17" i="4"/>
  <c r="H18" i="4"/>
  <c r="P17" i="4"/>
  <c r="D60" i="3" l="1"/>
  <c r="E58" i="3" s="1"/>
  <c r="E39" i="3"/>
  <c r="E65" i="3"/>
  <c r="D20" i="3"/>
  <c r="E16" i="3" s="1"/>
  <c r="E26" i="3"/>
  <c r="D50" i="3"/>
  <c r="E49" i="3" s="1"/>
  <c r="E5" i="3" l="1"/>
  <c r="E6" i="3"/>
  <c r="E7" i="3"/>
  <c r="E3" i="3"/>
  <c r="E8" i="3"/>
  <c r="E9" i="3"/>
  <c r="E35" i="3"/>
  <c r="E56" i="3"/>
  <c r="E59" i="3"/>
  <c r="E20" i="3"/>
  <c r="E19" i="3"/>
  <c r="E69" i="3"/>
  <c r="E57" i="3"/>
  <c r="E55" i="3"/>
  <c r="E60" i="3"/>
  <c r="E68" i="3"/>
  <c r="E36" i="3"/>
  <c r="E40" i="3"/>
  <c r="E70" i="3"/>
  <c r="E17" i="3"/>
  <c r="E66" i="3"/>
  <c r="E67" i="3"/>
  <c r="E18" i="3"/>
  <c r="E37" i="3"/>
  <c r="E48" i="3"/>
  <c r="E15" i="3"/>
  <c r="E14" i="3"/>
  <c r="E38" i="3"/>
  <c r="E24" i="3"/>
  <c r="E28" i="3"/>
  <c r="E30" i="3"/>
  <c r="E27" i="3"/>
  <c r="E29" i="3"/>
  <c r="E25" i="3"/>
  <c r="E50" i="3"/>
  <c r="E47" i="3"/>
  <c r="E46" i="3"/>
  <c r="E45" i="3"/>
</calcChain>
</file>

<file path=xl/sharedStrings.xml><?xml version="1.0" encoding="utf-8"?>
<sst xmlns="http://schemas.openxmlformats.org/spreadsheetml/2006/main" count="7045" uniqueCount="1471">
  <si>
    <t>ID</t>
  </si>
  <si>
    <t>開始時刻</t>
  </si>
  <si>
    <t>完了時刻</t>
  </si>
  <si>
    <t>メール</t>
  </si>
  <si>
    <t>名前</t>
  </si>
  <si>
    <t>最終変更時刻</t>
  </si>
  <si>
    <t>国土交通省／一般土木</t>
  </si>
  <si>
    <t>国土交通省／建築</t>
  </si>
  <si>
    <t>都道府県／　建築</t>
  </si>
  <si>
    <t>土木</t>
  </si>
  <si>
    <t>建築</t>
  </si>
  <si>
    <t>（完成工事高全体のうち）公共</t>
  </si>
  <si>
    <t>PFI事業者</t>
  </si>
  <si>
    <t>国土交通省2</t>
  </si>
  <si>
    <t>農林水産省2</t>
  </si>
  <si>
    <t>防衛省2</t>
  </si>
  <si>
    <t>都道府県・政令指定都市2</t>
  </si>
  <si>
    <t>市区町村2</t>
  </si>
  <si>
    <t>国土交通省3</t>
  </si>
  <si>
    <t>農林水産省3</t>
  </si>
  <si>
    <t>防衛省3</t>
  </si>
  <si>
    <t>都道府県・政令指定都市3</t>
  </si>
  <si>
    <t>市区町村3</t>
  </si>
  <si>
    <t>民間発注者</t>
  </si>
  <si>
    <t>PFI事業者2</t>
  </si>
  <si>
    <t>令和６年度</t>
  </si>
  <si>
    <t>令和６年度2</t>
  </si>
  <si>
    <t>工事書類の簡素化について、問題点やご意見等がございましたら、自由にご記入ください。</t>
  </si>
  <si>
    <t>受注の状況について問題に感じていること等がございましたら、自由にご記入ください。</t>
  </si>
  <si>
    <t>貴社が今後も地域建設業として持続性を確保していくために課題として考えていることは何ですか（複数回答可）。</t>
  </si>
  <si>
    <t>地域建設業の持続性確保について問題に感じていること等がございましたら、自由にご記入ください。</t>
  </si>
  <si>
    <t>除雪業務についての問題点や要望する施策等がございましたら、お聞かせください。</t>
  </si>
  <si>
    <t>現在、建設業界が抱えている諸課題の解決に向けて、特に取り組むべきことや要望事項等がございましたら、お聞かせください。</t>
  </si>
  <si>
    <t>D</t>
  </si>
  <si>
    <t>S・A</t>
  </si>
  <si>
    <t>3,000万円以上5,000万円未満</t>
  </si>
  <si>
    <t>2億円以上5億円未満</t>
  </si>
  <si>
    <t>10人以上30人未満</t>
  </si>
  <si>
    <t>入札参加していなく不明</t>
  </si>
  <si>
    <t>（概ね）反映されているが、問題も感じている</t>
  </si>
  <si>
    <t>（あまり）反映されていない（問題を感じている）</t>
  </si>
  <si>
    <t>不明</t>
  </si>
  <si>
    <t>行われている</t>
  </si>
  <si>
    <t>受注実績なく不明</t>
  </si>
  <si>
    <t>（概ね）適正であるが、問題も感じている</t>
  </si>
  <si>
    <t>（概ね）行われているが、問題も感じている</t>
  </si>
  <si>
    <t>申請しなかった</t>
  </si>
  <si>
    <t>実施していない</t>
  </si>
  <si>
    <t>予定していた利益が確保できなかった（資材価格高騰）</t>
  </si>
  <si>
    <t>行わなかった</t>
  </si>
  <si>
    <t>どちらでもない</t>
  </si>
  <si>
    <t>活用されている</t>
  </si>
  <si>
    <t>あまり進んでいない</t>
  </si>
  <si>
    <t>悪くなってきた</t>
  </si>
  <si>
    <t>概ね良い</t>
  </si>
  <si>
    <t>手放していない・維持している</t>
  </si>
  <si>
    <t>今後行う予定</t>
  </si>
  <si>
    <t>行っていない</t>
  </si>
  <si>
    <t>C</t>
  </si>
  <si>
    <t>5,000万円以上1億円未満</t>
  </si>
  <si>
    <t>10億円以上50億円未満</t>
  </si>
  <si>
    <t>50人以上100人未満</t>
  </si>
  <si>
    <t>行われていない</t>
  </si>
  <si>
    <t>（一部）不適正（問題を感じている）</t>
  </si>
  <si>
    <t>一部活用されている</t>
  </si>
  <si>
    <t>まったく進んでいない</t>
  </si>
  <si>
    <t>手放した・縮小した</t>
  </si>
  <si>
    <t>該当なし</t>
  </si>
  <si>
    <t>1,000万円以上3,000万円未満</t>
  </si>
  <si>
    <t>5億円以上10億円未満</t>
  </si>
  <si>
    <t>（あまり）行われていない（問題を感じている）</t>
  </si>
  <si>
    <t>不満がある</t>
  </si>
  <si>
    <t>変わらない</t>
  </si>
  <si>
    <t>（概ね）行われており、問題は感じていない</t>
  </si>
  <si>
    <t>申請し、適用された</t>
  </si>
  <si>
    <t>（やや）満足している</t>
  </si>
  <si>
    <t>どちらともいえない</t>
  </si>
  <si>
    <t>2億円未満</t>
  </si>
  <si>
    <t>（概ね）反映されており、問題は感じていない</t>
  </si>
  <si>
    <t>（概ね）適正であり、問題は感じていない</t>
  </si>
  <si>
    <t>一部進んでいる</t>
  </si>
  <si>
    <t>行っている</t>
  </si>
  <si>
    <t>活用されていない</t>
  </si>
  <si>
    <t>B</t>
  </si>
  <si>
    <t>10人未満</t>
  </si>
  <si>
    <t>6%以上</t>
  </si>
  <si>
    <t>契約書に条項がなく、申請できなかった</t>
  </si>
  <si>
    <t>その他</t>
  </si>
  <si>
    <t>悪い</t>
  </si>
  <si>
    <t>1億円以上10億円未満</t>
  </si>
  <si>
    <t>30人以上50人未満</t>
  </si>
  <si>
    <t>（一部）不満がある</t>
  </si>
  <si>
    <t>50億円以上100億円未満</t>
  </si>
  <si>
    <t>一部行っている</t>
  </si>
  <si>
    <t>一部不満がある</t>
  </si>
  <si>
    <t>進んでいる</t>
  </si>
  <si>
    <t>100人以上200人未満</t>
  </si>
  <si>
    <t>行った</t>
  </si>
  <si>
    <t>達したため、実績申告を行った（行う予定）</t>
  </si>
  <si>
    <t>申請したが、適用されなかった</t>
  </si>
  <si>
    <t>拡充・拡大した</t>
  </si>
  <si>
    <t>100億円以上</t>
  </si>
  <si>
    <t>良い</t>
  </si>
  <si>
    <t>予定していた工事が受注できなかった（人手不足）</t>
  </si>
  <si>
    <t>1,000万円未満</t>
  </si>
  <si>
    <t>達していない</t>
  </si>
  <si>
    <t>申請中</t>
  </si>
  <si>
    <t>200人以上</t>
  </si>
  <si>
    <t>技術者の不足</t>
  </si>
  <si>
    <t>10億円以上</t>
  </si>
  <si>
    <t>個人</t>
  </si>
  <si>
    <t>計</t>
  </si>
  <si>
    <t>計</t>
    <rPh sb="0" eb="1">
      <t>ケイ</t>
    </rPh>
    <phoneticPr fontId="2"/>
  </si>
  <si>
    <t>従業員数別</t>
    <rPh sb="0" eb="3">
      <t>ジュウギョウイン</t>
    </rPh>
    <rPh sb="3" eb="4">
      <t>スウ</t>
    </rPh>
    <rPh sb="4" eb="5">
      <t>ベツ</t>
    </rPh>
    <phoneticPr fontId="2"/>
  </si>
  <si>
    <t>完成工事高別</t>
    <rPh sb="0" eb="5">
      <t>カンセイコウジダカ</t>
    </rPh>
    <rPh sb="5" eb="6">
      <t>ベツ</t>
    </rPh>
    <phoneticPr fontId="2"/>
  </si>
  <si>
    <t>資本金別</t>
    <rPh sb="0" eb="3">
      <t>シホンキン</t>
    </rPh>
    <rPh sb="3" eb="4">
      <t>ベツ</t>
    </rPh>
    <phoneticPr fontId="2"/>
  </si>
  <si>
    <t>国土交通省（土木）ランク別</t>
    <rPh sb="0" eb="5">
      <t>コクドコウツウショウ</t>
    </rPh>
    <rPh sb="6" eb="8">
      <t>ドボク</t>
    </rPh>
    <rPh sb="12" eb="13">
      <t>ベツ</t>
    </rPh>
    <phoneticPr fontId="2"/>
  </si>
  <si>
    <t>国土交通省（建築）ランク別</t>
    <rPh sb="0" eb="5">
      <t>コクドコウツウショウ</t>
    </rPh>
    <rPh sb="6" eb="8">
      <t>ケンチク</t>
    </rPh>
    <rPh sb="12" eb="13">
      <t>ベツ</t>
    </rPh>
    <phoneticPr fontId="2"/>
  </si>
  <si>
    <t>都道府県（土木）ランク別</t>
    <rPh sb="0" eb="4">
      <t>トドウフケン</t>
    </rPh>
    <rPh sb="5" eb="7">
      <t>ドボク</t>
    </rPh>
    <rPh sb="11" eb="12">
      <t>ベツ</t>
    </rPh>
    <phoneticPr fontId="2"/>
  </si>
  <si>
    <t>都道府県（建築）ランク別</t>
    <rPh sb="0" eb="4">
      <t>トドウフケン</t>
    </rPh>
    <rPh sb="5" eb="7">
      <t>ケンチク</t>
    </rPh>
    <rPh sb="11" eb="12">
      <t>ベツ</t>
    </rPh>
    <phoneticPr fontId="2"/>
  </si>
  <si>
    <t>国土交通省</t>
    <rPh sb="0" eb="5">
      <t>コクドコウツウショウ</t>
    </rPh>
    <phoneticPr fontId="2"/>
  </si>
  <si>
    <t>農林水産省</t>
    <rPh sb="0" eb="5">
      <t>ノウリンスイサンショウ</t>
    </rPh>
    <phoneticPr fontId="2"/>
  </si>
  <si>
    <t>防衛省</t>
    <rPh sb="0" eb="3">
      <t>ボウエイショウ</t>
    </rPh>
    <phoneticPr fontId="2"/>
  </si>
  <si>
    <t>都道府県・政令指定都市</t>
    <rPh sb="0" eb="4">
      <t>トドウフケン</t>
    </rPh>
    <rPh sb="5" eb="11">
      <t>セイレイシテイトシ</t>
    </rPh>
    <phoneticPr fontId="2"/>
  </si>
  <si>
    <t>市区町村</t>
    <rPh sb="0" eb="4">
      <t>シクチョウソン</t>
    </rPh>
    <phoneticPr fontId="2"/>
  </si>
  <si>
    <t>PFI事業者</t>
    <rPh sb="3" eb="6">
      <t>ジギョウシャ</t>
    </rPh>
    <phoneticPr fontId="2"/>
  </si>
  <si>
    <t>令和6年度</t>
    <rPh sb="0" eb="2">
      <t>レイワ</t>
    </rPh>
    <rPh sb="3" eb="5">
      <t>ネンド</t>
    </rPh>
    <phoneticPr fontId="2"/>
  </si>
  <si>
    <t>構成比</t>
    <rPh sb="0" eb="3">
      <t>コウセイヒ</t>
    </rPh>
    <phoneticPr fontId="2"/>
  </si>
  <si>
    <t>競争の激化</t>
  </si>
  <si>
    <t>資本金</t>
    <rPh sb="0" eb="3">
      <t>シホンキン</t>
    </rPh>
    <phoneticPr fontId="2"/>
  </si>
  <si>
    <t>回答数</t>
    <rPh sb="0" eb="3">
      <t>カイトウスウ</t>
    </rPh>
    <phoneticPr fontId="2"/>
  </si>
  <si>
    <t>構成比</t>
    <rPh sb="0" eb="3">
      <t>コウセイヒ</t>
    </rPh>
    <phoneticPr fontId="2"/>
  </si>
  <si>
    <t>所在地</t>
    <phoneticPr fontId="2"/>
  </si>
  <si>
    <t>資本金の金額</t>
    <phoneticPr fontId="2"/>
  </si>
  <si>
    <t>完成工事高</t>
    <phoneticPr fontId="2"/>
  </si>
  <si>
    <t>常勤役員と従業員数の合計人数</t>
    <phoneticPr fontId="2"/>
  </si>
  <si>
    <t>計</t>
    <rPh sb="0" eb="1">
      <t>ケイ</t>
    </rPh>
    <phoneticPr fontId="2"/>
  </si>
  <si>
    <t>現場条件と発注者の積算が整合していない</t>
  </si>
  <si>
    <t>（国土交通省）「（概ね）反映されているが、問題も感じている」、「（あまり）反映されていない（問題を感じている）」と回答された方に伺います。予定価格について、問題と感じていることをお答えください。</t>
    <phoneticPr fontId="2"/>
  </si>
  <si>
    <t>（農林水産省）「（概ね）反映されているが、問題も感じている」、「（あまり）反映されていない（問題を感じている）」と回答された方に伺います。予定価格について、問題と感じていることをお答えください。</t>
    <phoneticPr fontId="2"/>
  </si>
  <si>
    <t>（防衛省）「（概ね）反映されているが、問題も感じている」、「（あまり）反映されていない（問題を感じている）」と回答された方に伺います。予定価格について、問題と感じていることをお答えください。</t>
    <phoneticPr fontId="2"/>
  </si>
  <si>
    <t>（都道府県・政令指定都市）「（概ね）反映されているが、問題も感じている」、「（あまり）反映されていない（問題を感じている）」と回答された方に伺います。予定価格について、問題と感じていることをお答えください。</t>
    <phoneticPr fontId="2"/>
  </si>
  <si>
    <t>（市区町村）「（概ね）反映されているが、問題も感じている」、「（あまり）反映されていない（問題を感じている）」と回答された方に伺います。予定価格について、問題と感じていることをお答えください。</t>
    <phoneticPr fontId="2"/>
  </si>
  <si>
    <t>設計内容と現場条件が乖離している</t>
  </si>
  <si>
    <t>工事期間の制約（渇水期施工等）が反映されていない</t>
  </si>
  <si>
    <t>関連工事の遅延等が反映されていない</t>
  </si>
  <si>
    <t>作業員の休日（週休２日等）が考慮されていない</t>
  </si>
  <si>
    <t>降雨・降雪等の作業不能日が考慮されていない</t>
  </si>
  <si>
    <t>工事着手前の関係機関への手続き期間が考慮されていない</t>
  </si>
  <si>
    <t>猛暑日が考慮されていない</t>
  </si>
  <si>
    <t>＊問題を感じていると回答された方＊</t>
  </si>
  <si>
    <t>＊問題を感じていると回答された方＊</t>
    <phoneticPr fontId="2"/>
  </si>
  <si>
    <t>準備・後片付け・資材搬入期間等が考慮されていない</t>
    <phoneticPr fontId="2"/>
  </si>
  <si>
    <t>計</t>
    <rPh sb="0" eb="1">
      <t>ケイ</t>
    </rPh>
    <phoneticPr fontId="2"/>
  </si>
  <si>
    <t>工期に関する基準（不明を除く）</t>
    <rPh sb="0" eb="2">
      <t>コウキ</t>
    </rPh>
    <rPh sb="3" eb="4">
      <t>カン</t>
    </rPh>
    <rPh sb="6" eb="8">
      <t>キジュン</t>
    </rPh>
    <rPh sb="9" eb="11">
      <t>フメイ</t>
    </rPh>
    <rPh sb="12" eb="13">
      <t>ノゾ</t>
    </rPh>
    <phoneticPr fontId="2"/>
  </si>
  <si>
    <t>予定価格（不明を除く）</t>
    <rPh sb="5" eb="7">
      <t>フメイ</t>
    </rPh>
    <rPh sb="8" eb="9">
      <t>ノゾ</t>
    </rPh>
    <phoneticPr fontId="2"/>
  </si>
  <si>
    <t>歩切（不明を除く）</t>
    <rPh sb="0" eb="2">
      <t>ブギリ</t>
    </rPh>
    <rPh sb="3" eb="5">
      <t>フメイ</t>
    </rPh>
    <rPh sb="6" eb="7">
      <t>ノゾ</t>
    </rPh>
    <phoneticPr fontId="2"/>
  </si>
  <si>
    <t>計</t>
    <rPh sb="0" eb="1">
      <t>ケイ</t>
    </rPh>
    <phoneticPr fontId="2"/>
  </si>
  <si>
    <t>必要な設計変更の実施状況（不明を除く）</t>
    <rPh sb="0" eb="2">
      <t>ヒツヨウ</t>
    </rPh>
    <rPh sb="3" eb="5">
      <t>セッケイ</t>
    </rPh>
    <rPh sb="5" eb="7">
      <t>ヘンコウ</t>
    </rPh>
    <rPh sb="8" eb="10">
      <t>ジッシ</t>
    </rPh>
    <rPh sb="10" eb="12">
      <t>ジョウキョウ</t>
    </rPh>
    <rPh sb="13" eb="15">
      <t>フメイ</t>
    </rPh>
    <rPh sb="16" eb="17">
      <t>ノゾ</t>
    </rPh>
    <phoneticPr fontId="2"/>
  </si>
  <si>
    <t>事務作業負担（発注者との協議等）が大きい</t>
  </si>
  <si>
    <t>提出を求められる書類が多い</t>
  </si>
  <si>
    <t>（国土交通省）「（概ね）行われているが、問題も感じている」、「（あまり）行われていない（問題を感じている）」と回答された方に伺います。契約変更を行うに当たり、問題と感じていることをお答えください。</t>
    <phoneticPr fontId="2"/>
  </si>
  <si>
    <t>（農林水産省）「（概ね）行われているが、問題も感じている」、「（あまり）行われていない（問題を感じている）」と回答された方に伺います。契約変更を行うに当たり、問題と感じていることをお答えください。</t>
    <phoneticPr fontId="2"/>
  </si>
  <si>
    <t>（防衛省）「（概ね）行われているが、問題も感じている」、「（あまり）行われていない（問題を感じている）」と回答された方に伺います。契約変更を行うに当たり、問題と感じていることをお答えください。</t>
    <phoneticPr fontId="2"/>
  </si>
  <si>
    <t>（都道府県・政令指定都市）「（概ね）行われているが、問題も感じている」、「（あまり）行われていない（問題を感じている）」と回答された方に伺います。契約変更を行うに当たり、問題と感じていることをお答えください。</t>
    <phoneticPr fontId="2"/>
  </si>
  <si>
    <t>（市区町村）「（概ね）行われているが、問題も感じている」、「（あまり）行われていない（問題を感じている）」と回答された方に伺います。契約変更を行うに当たり、問題と感じていることをお答えください。</t>
    <phoneticPr fontId="2"/>
  </si>
  <si>
    <t>（民間発注者）「（概ね）行われているが、問題も感じている」、「（あまり）行われていない（問題を感じている）」と回答された方に伺います。契約変更を行うに当たり、問題と感じていることをお答えください。</t>
    <phoneticPr fontId="2"/>
  </si>
  <si>
    <t>全体</t>
    <rPh sb="0" eb="2">
      <t>ゼンタイ</t>
    </rPh>
    <phoneticPr fontId="2"/>
  </si>
  <si>
    <t>＊申請し、適用されたと回答された方＊</t>
    <rPh sb="1" eb="3">
      <t>シンセイ</t>
    </rPh>
    <rPh sb="5" eb="7">
      <t>テキヨウ</t>
    </rPh>
    <rPh sb="11" eb="13">
      <t>カイトウ</t>
    </rPh>
    <rPh sb="16" eb="17">
      <t>カタ</t>
    </rPh>
    <phoneticPr fontId="2"/>
  </si>
  <si>
    <t>（公共工事）スライド条項の適用を申請するに当たり、問題と感じていることをお答えください。</t>
    <phoneticPr fontId="2"/>
  </si>
  <si>
    <t>（民間工事）スライド条項の適用を申請するに当たり、問題と感じていることをお答えください。</t>
    <phoneticPr fontId="2"/>
  </si>
  <si>
    <t>申請額と認定額の差が大きい</t>
  </si>
  <si>
    <t>申請しても拒否される（予算制約や議会承認に起因する理由）</t>
  </si>
  <si>
    <t>申請しても拒否される（手続き不慣れ等発注側担当者に起因する理由）</t>
  </si>
  <si>
    <t>全回答数</t>
    <rPh sb="0" eb="4">
      <t>ゼンカイトウスウ</t>
    </rPh>
    <phoneticPr fontId="2"/>
  </si>
  <si>
    <t>回答数</t>
    <rPh sb="0" eb="3">
      <t>カイトウスウ</t>
    </rPh>
    <phoneticPr fontId="2"/>
  </si>
  <si>
    <t>構成比</t>
    <rPh sb="0" eb="3">
      <t>コウセイヒ</t>
    </rPh>
    <phoneticPr fontId="2"/>
  </si>
  <si>
    <t>交渉に応じてもらうことができない</t>
  </si>
  <si>
    <t>同一工事内の他の経費の減額と相殺される</t>
  </si>
  <si>
    <t>計</t>
    <rPh sb="0" eb="1">
      <t>ケイ</t>
    </rPh>
    <phoneticPr fontId="2"/>
  </si>
  <si>
    <t>全体</t>
    <rPh sb="0" eb="2">
      <t>ゼンタイ</t>
    </rPh>
    <phoneticPr fontId="2"/>
  </si>
  <si>
    <t>＊実施していないと回答された方＊</t>
    <rPh sb="1" eb="3">
      <t>ジッシ</t>
    </rPh>
    <rPh sb="9" eb="11">
      <t>カイトウ</t>
    </rPh>
    <rPh sb="14" eb="15">
      <t>カタ</t>
    </rPh>
    <phoneticPr fontId="2"/>
  </si>
  <si>
    <t>回答数</t>
    <rPh sb="0" eb="3">
      <t>カイトウスウ</t>
    </rPh>
    <phoneticPr fontId="2"/>
  </si>
  <si>
    <t>構成比</t>
    <rPh sb="0" eb="3">
      <t>コウセイヒ</t>
    </rPh>
    <phoneticPr fontId="2"/>
  </si>
  <si>
    <t>＊行ったと回答をされた方＊</t>
    <phoneticPr fontId="2"/>
  </si>
  <si>
    <t>「行った」と回答をされた方に伺います。「総合評価落札方式における賃上げ実施企業への加点措置」について、申請した賃上げ基準に達しましたか。</t>
    <phoneticPr fontId="2"/>
  </si>
  <si>
    <t>「達していない」と回答された方に伺います。賃上げの基準を達成できなかった要因についてお答えください。</t>
    <phoneticPr fontId="2"/>
  </si>
  <si>
    <t>予定していた工事が受注できなかった（競争激化）</t>
    <phoneticPr fontId="2"/>
  </si>
  <si>
    <t>＊達していないと回答された方＊</t>
    <phoneticPr fontId="2"/>
  </si>
  <si>
    <t>計</t>
    <rPh sb="0" eb="1">
      <t>ケイ</t>
    </rPh>
    <phoneticPr fontId="2"/>
  </si>
  <si>
    <t>書類の簡素化（不明除く）</t>
    <rPh sb="0" eb="2">
      <t>ショルイ</t>
    </rPh>
    <rPh sb="3" eb="6">
      <t>カンソカ</t>
    </rPh>
    <rPh sb="7" eb="9">
      <t>フメイ</t>
    </rPh>
    <rPh sb="9" eb="10">
      <t>ノゾ</t>
    </rPh>
    <phoneticPr fontId="2"/>
  </si>
  <si>
    <t>「一部不満がある」、「不満がある」と回答された方に伺います。不満があるとした理由をお答えください。</t>
    <phoneticPr fontId="2"/>
  </si>
  <si>
    <t>未達成時のペナルティが厳しい</t>
  </si>
  <si>
    <t>安定的な受注量確保が見通せない</t>
  </si>
  <si>
    <t>賃上げ表明時期でなく賃上げ実績を踏まえた評価をすべき</t>
  </si>
  <si>
    <t>賃上げ加点を受けても競争環境が厳しく受注に至らない</t>
  </si>
  <si>
    <t>＊一部不満がある、不満があると回答された方＊</t>
    <rPh sb="1" eb="3">
      <t>イチブ</t>
    </rPh>
    <rPh sb="3" eb="5">
      <t>フマン</t>
    </rPh>
    <rPh sb="9" eb="11">
      <t>フマン</t>
    </rPh>
    <rPh sb="15" eb="17">
      <t>カイトウ</t>
    </rPh>
    <rPh sb="20" eb="21">
      <t>カタ</t>
    </rPh>
    <phoneticPr fontId="2"/>
  </si>
  <si>
    <t>適切な入札契約・総合評価方式の活用状況（不明を除く）</t>
    <rPh sb="0" eb="2">
      <t>テキセツ</t>
    </rPh>
    <rPh sb="3" eb="5">
      <t>ニュウサツ</t>
    </rPh>
    <rPh sb="5" eb="7">
      <t>ケイヤク</t>
    </rPh>
    <rPh sb="8" eb="12">
      <t>ソウゴウヒョウカ</t>
    </rPh>
    <rPh sb="12" eb="14">
      <t>ホウシキ</t>
    </rPh>
    <rPh sb="15" eb="17">
      <t>カツヨウ</t>
    </rPh>
    <rPh sb="17" eb="19">
      <t>ジョウキョウ</t>
    </rPh>
    <rPh sb="20" eb="22">
      <t>フメイ</t>
    </rPh>
    <rPh sb="23" eb="24">
      <t>ノゾ</t>
    </rPh>
    <phoneticPr fontId="2"/>
  </si>
  <si>
    <t>受注者が偏り、新規参入ができない</t>
  </si>
  <si>
    <t>地域企業へのインセンティブがない</t>
  </si>
  <si>
    <t>評価項目が適切でない</t>
  </si>
  <si>
    <t>回答数</t>
    <rPh sb="0" eb="3">
      <t>カイトウスウ</t>
    </rPh>
    <phoneticPr fontId="2"/>
  </si>
  <si>
    <t>構成比</t>
    <rPh sb="0" eb="3">
      <t>コウセイヒ</t>
    </rPh>
    <phoneticPr fontId="2"/>
  </si>
  <si>
    <t>受発注者間で作成する書類の役割分担がなされていない</t>
  </si>
  <si>
    <t>計</t>
    <rPh sb="0" eb="1">
      <t>ケイ</t>
    </rPh>
    <phoneticPr fontId="2"/>
  </si>
  <si>
    <t>工事書類の簡素化について、問題と感じていることをお答えください。</t>
    <phoneticPr fontId="2"/>
  </si>
  <si>
    <t>本来提出不要な書類の提出を求められた</t>
    <phoneticPr fontId="2"/>
  </si>
  <si>
    <t>発注量の減少（公共）</t>
  </si>
  <si>
    <t>資材価格高騰により予定価格が合わない（公共）</t>
  </si>
  <si>
    <t>資材価格高騰により予定価格が合わない（民間）</t>
  </si>
  <si>
    <t>＊悪くなってきた、悪いと回答された方＊</t>
    <phoneticPr fontId="2"/>
  </si>
  <si>
    <t>「悪くなってきた」、「悪い」と回答された方に伺います。受注の状況が悪化傾向にある主な要因についてお答えください。</t>
    <phoneticPr fontId="2"/>
  </si>
  <si>
    <t>変更契約の不徹底</t>
  </si>
  <si>
    <t>回答数</t>
    <rPh sb="0" eb="3">
      <t>カイトウスウ</t>
    </rPh>
    <phoneticPr fontId="2"/>
  </si>
  <si>
    <t>構成比</t>
    <rPh sb="0" eb="3">
      <t>コウセイヒ</t>
    </rPh>
    <phoneticPr fontId="2"/>
  </si>
  <si>
    <t>担い手の確保（新規入職者の確保）・定着</t>
  </si>
  <si>
    <t>事業量確保</t>
  </si>
  <si>
    <t>生産性向上</t>
  </si>
  <si>
    <t>担い手の処遇改善（賃金の行き渡り含む）</t>
  </si>
  <si>
    <t>長時間労働の是正</t>
  </si>
  <si>
    <t>工期の適正化</t>
  </si>
  <si>
    <t>計</t>
    <rPh sb="0" eb="1">
      <t>ケイ</t>
    </rPh>
    <phoneticPr fontId="2"/>
  </si>
  <si>
    <t>競争の激化（民間）</t>
  </si>
  <si>
    <t>自然減（定年/老朽化）</t>
  </si>
  <si>
    <t>＊手放した・縮小したと回答された方＊</t>
    <phoneticPr fontId="2"/>
  </si>
  <si>
    <t>「手放した・縮小した」と回答された方に伺います。手放した・縮小した要因は何ですか。</t>
    <phoneticPr fontId="2"/>
  </si>
  <si>
    <t>不明を除く</t>
    <rPh sb="0" eb="2">
      <t>フメイ</t>
    </rPh>
    <rPh sb="3" eb="4">
      <t>ノゾ</t>
    </rPh>
    <phoneticPr fontId="2"/>
  </si>
  <si>
    <t>その他</t>
    <rPh sb="2" eb="3">
      <t>タ</t>
    </rPh>
    <phoneticPr fontId="2"/>
  </si>
  <si>
    <t>印紙税の節約</t>
  </si>
  <si>
    <t>取引先からの指示・要請</t>
  </si>
  <si>
    <t>環境配慮（ペーパーレス）</t>
  </si>
  <si>
    <t>契約書の検索や確認が容易（便利）</t>
  </si>
  <si>
    <t>保管に便利</t>
  </si>
  <si>
    <t>＊行っている、一部行っていると回答された方＊</t>
    <phoneticPr fontId="2"/>
  </si>
  <si>
    <t>＊行っていないと回答された方＊</t>
    <phoneticPr fontId="2"/>
  </si>
  <si>
    <t>Q2_国交省</t>
    <rPh sb="3" eb="6">
      <t>コッコウショウ</t>
    </rPh>
    <phoneticPr fontId="2"/>
  </si>
  <si>
    <t>Q2_農林水産省</t>
    <rPh sb="3" eb="8">
      <t>ノウリンスイサンショウ</t>
    </rPh>
    <phoneticPr fontId="2"/>
  </si>
  <si>
    <t>Q2_防衛省</t>
    <rPh sb="3" eb="6">
      <t>ボウエイショウ</t>
    </rPh>
    <phoneticPr fontId="2"/>
  </si>
  <si>
    <t>Q2_都道府県</t>
    <rPh sb="3" eb="7">
      <t>トドウフケン</t>
    </rPh>
    <phoneticPr fontId="2"/>
  </si>
  <si>
    <t>Q2_市区町村</t>
    <rPh sb="3" eb="7">
      <t>シクチョウソン</t>
    </rPh>
    <phoneticPr fontId="2"/>
  </si>
  <si>
    <t>Q3_分母</t>
    <rPh sb="3" eb="5">
      <t>ブンボ</t>
    </rPh>
    <phoneticPr fontId="2"/>
  </si>
  <si>
    <t>現場条件と発注者の積算が整合していない</t>
    <phoneticPr fontId="2"/>
  </si>
  <si>
    <t>暑さ対策等のための現場休止費用が反映されていない</t>
    <phoneticPr fontId="2"/>
  </si>
  <si>
    <t>計</t>
    <rPh sb="0" eb="1">
      <t>ケイ</t>
    </rPh>
    <phoneticPr fontId="2"/>
  </si>
  <si>
    <t>仮設工</t>
    <rPh sb="0" eb="2">
      <t>カセツ</t>
    </rPh>
    <rPh sb="2" eb="3">
      <t>コウ</t>
    </rPh>
    <phoneticPr fontId="3"/>
  </si>
  <si>
    <t>災害復旧工事</t>
    <rPh sb="0" eb="2">
      <t>サイガイ</t>
    </rPh>
    <rPh sb="2" eb="4">
      <t>フッキュウ</t>
    </rPh>
    <rPh sb="4" eb="6">
      <t>コウジ</t>
    </rPh>
    <phoneticPr fontId="3"/>
  </si>
  <si>
    <t>建築工事</t>
    <rPh sb="0" eb="2">
      <t>ケンチク</t>
    </rPh>
    <rPh sb="2" eb="4">
      <t>コウジ</t>
    </rPh>
    <phoneticPr fontId="3"/>
  </si>
  <si>
    <t>交通誘導員</t>
    <rPh sb="0" eb="5">
      <t>コウツウユウドウイン</t>
    </rPh>
    <phoneticPr fontId="3"/>
  </si>
  <si>
    <t>その他</t>
    <rPh sb="2" eb="3">
      <t>タ</t>
    </rPh>
    <phoneticPr fontId="3"/>
  </si>
  <si>
    <t>支障物が未撤去</t>
    <phoneticPr fontId="2"/>
  </si>
  <si>
    <t>関係者との協議が整っていない</t>
    <phoneticPr fontId="2"/>
  </si>
  <si>
    <t>年度末の工期延長が認めてもらえない</t>
  </si>
  <si>
    <t>完成時期が最優先され、現場条件等は考慮されていない</t>
  </si>
  <si>
    <t>設計変更後の工期設定がタイト</t>
    <rPh sb="0" eb="2">
      <t>セッケイ</t>
    </rPh>
    <rPh sb="2" eb="4">
      <t>ヘンコウ</t>
    </rPh>
    <rPh sb="4" eb="5">
      <t>ゴ</t>
    </rPh>
    <rPh sb="6" eb="8">
      <t>コウキ</t>
    </rPh>
    <rPh sb="8" eb="10">
      <t>セッテイ</t>
    </rPh>
    <phoneticPr fontId="3"/>
  </si>
  <si>
    <t>詳細設計書が出てくるのが遅い</t>
    <rPh sb="0" eb="2">
      <t>ショウサイ</t>
    </rPh>
    <rPh sb="2" eb="5">
      <t>セッケイショ</t>
    </rPh>
    <rPh sb="6" eb="7">
      <t>デ</t>
    </rPh>
    <rPh sb="12" eb="13">
      <t>オソ</t>
    </rPh>
    <phoneticPr fontId="3"/>
  </si>
  <si>
    <t>質問に対する回答が遅く、休工時の費用負担が大きい</t>
    <rPh sb="0" eb="2">
      <t>シツモン</t>
    </rPh>
    <rPh sb="3" eb="4">
      <t>タイ</t>
    </rPh>
    <rPh sb="6" eb="8">
      <t>カイトウ</t>
    </rPh>
    <rPh sb="9" eb="10">
      <t>オソ</t>
    </rPh>
    <rPh sb="12" eb="13">
      <t>ヤス</t>
    </rPh>
    <rPh sb="14" eb="15">
      <t>ジ</t>
    </rPh>
    <rPh sb="16" eb="18">
      <t>ヒヨウ</t>
    </rPh>
    <rPh sb="18" eb="20">
      <t>フタン</t>
    </rPh>
    <rPh sb="21" eb="22">
      <t>オオ</t>
    </rPh>
    <phoneticPr fontId="3"/>
  </si>
  <si>
    <t>予算がないとの理由等で変更に応じてもらえない</t>
    <rPh sb="0" eb="2">
      <t>ヨサン</t>
    </rPh>
    <rPh sb="7" eb="9">
      <t>リユウ</t>
    </rPh>
    <rPh sb="9" eb="10">
      <t>ナド</t>
    </rPh>
    <rPh sb="11" eb="13">
      <t>ヘンコウ</t>
    </rPh>
    <rPh sb="14" eb="15">
      <t>オウ</t>
    </rPh>
    <phoneticPr fontId="3"/>
  </si>
  <si>
    <t>変更部分を自社負担させられることがある</t>
    <rPh sb="0" eb="2">
      <t>ヘンコウ</t>
    </rPh>
    <rPh sb="2" eb="4">
      <t>ブブン</t>
    </rPh>
    <rPh sb="5" eb="7">
      <t>ジシャ</t>
    </rPh>
    <rPh sb="7" eb="9">
      <t>フタン</t>
    </rPh>
    <phoneticPr fontId="3"/>
  </si>
  <si>
    <t>行われている</t>
    <rPh sb="0" eb="1">
      <t>オコナ</t>
    </rPh>
    <phoneticPr fontId="3"/>
  </si>
  <si>
    <t>行われていない</t>
    <rPh sb="0" eb="1">
      <t>オコナ</t>
    </rPh>
    <phoneticPr fontId="3"/>
  </si>
  <si>
    <t>契約変更協議を申し出ていない</t>
    <rPh sb="0" eb="2">
      <t>ケイヤク</t>
    </rPh>
    <rPh sb="2" eb="6">
      <t>ヘンコウキョウギ</t>
    </rPh>
    <rPh sb="7" eb="8">
      <t>モウ</t>
    </rPh>
    <rPh sb="9" eb="10">
      <t>デ</t>
    </rPh>
    <phoneticPr fontId="3"/>
  </si>
  <si>
    <t>円滑な変更協議が行われているか（受注実績なしを除く）</t>
    <rPh sb="0" eb="2">
      <t>エンカツ</t>
    </rPh>
    <rPh sb="3" eb="5">
      <t>ヘンコウ</t>
    </rPh>
    <rPh sb="5" eb="7">
      <t>キョウギ</t>
    </rPh>
    <rPh sb="8" eb="9">
      <t>オコナ</t>
    </rPh>
    <rPh sb="16" eb="20">
      <t>ジュチュウジッセキ</t>
    </rPh>
    <rPh sb="23" eb="24">
      <t>ノゾ</t>
    </rPh>
    <phoneticPr fontId="2"/>
  </si>
  <si>
    <t>受注実績なし</t>
    <rPh sb="0" eb="4">
      <t>ジュチュウジッセキ</t>
    </rPh>
    <phoneticPr fontId="2"/>
  </si>
  <si>
    <t>国土交通省4</t>
    <phoneticPr fontId="2"/>
  </si>
  <si>
    <t>農林水産省4</t>
    <phoneticPr fontId="2"/>
  </si>
  <si>
    <t>防衛省4</t>
    <phoneticPr fontId="2"/>
  </si>
  <si>
    <t>都道府県・政令指定都市4</t>
    <phoneticPr fontId="2"/>
  </si>
  <si>
    <t>市区町村4</t>
    <phoneticPr fontId="2"/>
  </si>
  <si>
    <t>民間発注者2</t>
    <phoneticPr fontId="2"/>
  </si>
  <si>
    <t>PFI事業者3</t>
    <phoneticPr fontId="2"/>
  </si>
  <si>
    <t>民間発注者5</t>
    <phoneticPr fontId="2"/>
  </si>
  <si>
    <t>国土交通省5</t>
    <phoneticPr fontId="2"/>
  </si>
  <si>
    <t>農林水産省5</t>
    <phoneticPr fontId="2"/>
  </si>
  <si>
    <t>防衛省5</t>
    <phoneticPr fontId="2"/>
  </si>
  <si>
    <t>都道府県・政令指定都市5</t>
    <phoneticPr fontId="2"/>
  </si>
  <si>
    <t>市区町村5</t>
    <phoneticPr fontId="2"/>
  </si>
  <si>
    <t>民間発注者3</t>
    <phoneticPr fontId="2"/>
  </si>
  <si>
    <t>申請基準が厳しい</t>
    <rPh sb="0" eb="2">
      <t>シンセイ</t>
    </rPh>
    <rPh sb="2" eb="4">
      <t>キジュン</t>
    </rPh>
    <rPh sb="5" eb="6">
      <t>キビ</t>
    </rPh>
    <phoneticPr fontId="3"/>
  </si>
  <si>
    <t>契約書にスライド条項がない</t>
    <rPh sb="0" eb="3">
      <t>ケイヤクショ</t>
    </rPh>
    <rPh sb="8" eb="10">
      <t>ジョウコウ</t>
    </rPh>
    <phoneticPr fontId="3"/>
  </si>
  <si>
    <t>工期が短く、スライドの対象にならない</t>
    <rPh sb="0" eb="2">
      <t>コウキ</t>
    </rPh>
    <rPh sb="3" eb="4">
      <t>ミジカ</t>
    </rPh>
    <rPh sb="11" eb="13">
      <t>タイショウ</t>
    </rPh>
    <phoneticPr fontId="3"/>
  </si>
  <si>
    <t>ある</t>
    <phoneticPr fontId="2"/>
  </si>
  <si>
    <t>ない</t>
    <phoneticPr fontId="2"/>
  </si>
  <si>
    <t>以前から賃上げしており、不公平感がある</t>
    <rPh sb="0" eb="2">
      <t>イゼン</t>
    </rPh>
    <rPh sb="4" eb="6">
      <t>チンア</t>
    </rPh>
    <rPh sb="12" eb="16">
      <t>フコウヘイカン</t>
    </rPh>
    <phoneticPr fontId="3"/>
  </si>
  <si>
    <t>単年度の賃上げで評価される（複数年度の実績で評価すべき）</t>
    <rPh sb="0" eb="3">
      <t>タンネンド</t>
    </rPh>
    <rPh sb="4" eb="6">
      <t>チンア</t>
    </rPh>
    <rPh sb="8" eb="10">
      <t>ヒョウカ</t>
    </rPh>
    <rPh sb="14" eb="16">
      <t>フクスウ</t>
    </rPh>
    <rPh sb="16" eb="18">
      <t>ネンド</t>
    </rPh>
    <rPh sb="19" eb="21">
      <t>ジッセキ</t>
    </rPh>
    <rPh sb="22" eb="24">
      <t>ヒョウカ</t>
    </rPh>
    <phoneticPr fontId="3"/>
  </si>
  <si>
    <t>受注実績なく不明</t>
    <rPh sb="0" eb="4">
      <t>ジュチュウジッセキ</t>
    </rPh>
    <phoneticPr fontId="2"/>
  </si>
  <si>
    <t>企業ごとに差が出る評価項目になっていない</t>
    <rPh sb="0" eb="2">
      <t>キギョウ</t>
    </rPh>
    <rPh sb="5" eb="6">
      <t>サ</t>
    </rPh>
    <rPh sb="7" eb="8">
      <t>デ</t>
    </rPh>
    <rPh sb="9" eb="11">
      <t>ヒョウカ</t>
    </rPh>
    <rPh sb="11" eb="13">
      <t>コウモク</t>
    </rPh>
    <phoneticPr fontId="3"/>
  </si>
  <si>
    <t>総合評価対象工事が少ない</t>
    <rPh sb="0" eb="2">
      <t>ソウゴウ</t>
    </rPh>
    <rPh sb="2" eb="4">
      <t>ヒョウカ</t>
    </rPh>
    <rPh sb="4" eb="6">
      <t>タイショウ</t>
    </rPh>
    <rPh sb="6" eb="8">
      <t>コウジ</t>
    </rPh>
    <rPh sb="9" eb="10">
      <t>スク</t>
    </rPh>
    <phoneticPr fontId="3"/>
  </si>
  <si>
    <t>様式が統一されていない</t>
    <rPh sb="0" eb="2">
      <t>ヨウシキ</t>
    </rPh>
    <rPh sb="3" eb="5">
      <t>トウイツ</t>
    </rPh>
    <phoneticPr fontId="3"/>
  </si>
  <si>
    <t>従来の書類は簡素化されるが、新たに作成が必要となった書類も多い</t>
    <rPh sb="0" eb="2">
      <t>ジュウライ</t>
    </rPh>
    <rPh sb="3" eb="5">
      <t>ショルイ</t>
    </rPh>
    <rPh sb="6" eb="9">
      <t>カンソカ</t>
    </rPh>
    <rPh sb="14" eb="15">
      <t>アラ</t>
    </rPh>
    <rPh sb="17" eb="19">
      <t>サクセイ</t>
    </rPh>
    <rPh sb="20" eb="22">
      <t>ヒツヨウ</t>
    </rPh>
    <rPh sb="26" eb="28">
      <t>ショルイ</t>
    </rPh>
    <rPh sb="29" eb="30">
      <t>オオ</t>
    </rPh>
    <phoneticPr fontId="3"/>
  </si>
  <si>
    <t>工事の受注者が偏り、受注できない</t>
    <rPh sb="0" eb="2">
      <t>コウジ</t>
    </rPh>
    <rPh sb="3" eb="6">
      <t>ジュチュウシャ</t>
    </rPh>
    <rPh sb="7" eb="8">
      <t>カタヨ</t>
    </rPh>
    <rPh sb="10" eb="12">
      <t>ジュチュウ</t>
    </rPh>
    <phoneticPr fontId="3"/>
  </si>
  <si>
    <t>＊問題を感じていると回答された方＊</t>
    <phoneticPr fontId="2"/>
  </si>
  <si>
    <t>賃上げ加点措置に係る満足度（どちらでもないを除く）</t>
    <rPh sb="0" eb="2">
      <t>チンア</t>
    </rPh>
    <rPh sb="3" eb="5">
      <t>カテン</t>
    </rPh>
    <rPh sb="5" eb="7">
      <t>ソチ</t>
    </rPh>
    <rPh sb="8" eb="9">
      <t>カカワ</t>
    </rPh>
    <rPh sb="10" eb="13">
      <t>マンゾクド</t>
    </rPh>
    <rPh sb="22" eb="23">
      <t>ノゾ</t>
    </rPh>
    <phoneticPr fontId="2"/>
  </si>
  <si>
    <t>全回答社数</t>
    <rPh sb="0" eb="3">
      <t>ゼンカイトウ</t>
    </rPh>
    <rPh sb="3" eb="5">
      <t>シャスウ</t>
    </rPh>
    <phoneticPr fontId="3"/>
  </si>
  <si>
    <t>最新の実勢価格が反映されていない</t>
    <phoneticPr fontId="2"/>
  </si>
  <si>
    <t>週休２日・熱中症対策等現場環境改善費用が反映されていない</t>
    <phoneticPr fontId="2"/>
  </si>
  <si>
    <t>標準歩掛りと実際の施工の金額が合わない</t>
    <phoneticPr fontId="2"/>
  </si>
  <si>
    <t>＊現場条件と発注者の積算が整合していない、標準歩掛りと実際の施工の金額が合わないと回答された方＊</t>
    <rPh sb="1" eb="3">
      <t>ゲンバ</t>
    </rPh>
    <rPh sb="3" eb="5">
      <t>ジョウケン</t>
    </rPh>
    <rPh sb="6" eb="9">
      <t>ハッチュウシャ</t>
    </rPh>
    <rPh sb="10" eb="12">
      <t>セキサン</t>
    </rPh>
    <rPh sb="13" eb="15">
      <t>セイゴウ</t>
    </rPh>
    <rPh sb="21" eb="23">
      <t>ヒョウジュン</t>
    </rPh>
    <rPh sb="23" eb="25">
      <t>ブガカ</t>
    </rPh>
    <rPh sb="27" eb="29">
      <t>ジッサイ</t>
    </rPh>
    <rPh sb="30" eb="32">
      <t>セコウ</t>
    </rPh>
    <rPh sb="33" eb="35">
      <t>キンガク</t>
    </rPh>
    <rPh sb="36" eb="37">
      <t>ア</t>
    </rPh>
    <rPh sb="41" eb="43">
      <t>カイトウ</t>
    </rPh>
    <rPh sb="46" eb="47">
      <t>カタ</t>
    </rPh>
    <phoneticPr fontId="2"/>
  </si>
  <si>
    <t>変更金額に落札率を乗じられてしまう</t>
    <phoneticPr fontId="2"/>
  </si>
  <si>
    <t>必ず提出している</t>
    <rPh sb="0" eb="1">
      <t>カナラ</t>
    </rPh>
    <rPh sb="2" eb="4">
      <t>テイシュツ</t>
    </rPh>
    <phoneticPr fontId="2"/>
  </si>
  <si>
    <t>ほぼ提出している</t>
    <rPh sb="2" eb="4">
      <t>テイシュツ</t>
    </rPh>
    <phoneticPr fontId="2"/>
  </si>
  <si>
    <t>あまり提出していない</t>
    <rPh sb="3" eb="5">
      <t>テイシュツ</t>
    </rPh>
    <phoneticPr fontId="2"/>
  </si>
  <si>
    <t>提出していない（指値で受注）</t>
    <rPh sb="0" eb="2">
      <t>テイシュツ</t>
    </rPh>
    <rPh sb="8" eb="10">
      <t>サシネ</t>
    </rPh>
    <rPh sb="11" eb="13">
      <t>ジュチュウ</t>
    </rPh>
    <phoneticPr fontId="2"/>
  </si>
  <si>
    <t>予定価格への適切な反映について問題点やご意見等がございましたら、自由にご記入ください。</t>
    <phoneticPr fontId="2"/>
  </si>
  <si>
    <t>歩切りの状況について、問題点やご意見等がございましたら、自由にご記入ください。</t>
    <phoneticPr fontId="2"/>
  </si>
  <si>
    <t>「工期に関する基準」（公共・民間発注者、PFI事業者）の実施における適正な工期設定について、問題点やご意見等がございましたら、自由にご記入ください。</t>
    <phoneticPr fontId="2"/>
  </si>
  <si>
    <t>直近１年間（令和６年６月１日～令和７年５月３１日）で、貴社が民間工事又は下請として工事を受注する際、発注者や注文者（元請会社等）に対して見積書を提出していますか。</t>
    <phoneticPr fontId="2"/>
  </si>
  <si>
    <t>「必ず提出している」、「ほぼ提出している」と回答された方に伺います。貴社は発注者や注文者に対して、見積書交付時等に資材価格等の高騰のおそれがある旨（おそれ情報）を通知したことがありますか。</t>
    <phoneticPr fontId="2"/>
  </si>
  <si>
    <t>計</t>
    <rPh sb="0" eb="1">
      <t>ケイ</t>
    </rPh>
    <phoneticPr fontId="2"/>
  </si>
  <si>
    <t>ある</t>
  </si>
  <si>
    <t>ない</t>
  </si>
  <si>
    <t>＊必ず提出している、ほぼ提出していると回答された方＊</t>
    <phoneticPr fontId="2"/>
  </si>
  <si>
    <t>国土交通省14</t>
    <phoneticPr fontId="2"/>
  </si>
  <si>
    <t>農林水産省14</t>
    <phoneticPr fontId="2"/>
  </si>
  <si>
    <t>防衛省14</t>
    <phoneticPr fontId="2"/>
  </si>
  <si>
    <t>都道府県・政令指定都市14</t>
    <phoneticPr fontId="2"/>
  </si>
  <si>
    <t>市区町村14</t>
    <phoneticPr fontId="2"/>
  </si>
  <si>
    <t>国土交通省13</t>
    <phoneticPr fontId="2"/>
  </si>
  <si>
    <t>農林水産省13</t>
    <phoneticPr fontId="2"/>
  </si>
  <si>
    <t>防衛省13</t>
    <phoneticPr fontId="2"/>
  </si>
  <si>
    <t>都道府県・政令指定都市13</t>
    <phoneticPr fontId="2"/>
  </si>
  <si>
    <t>市区町村13</t>
    <phoneticPr fontId="2"/>
  </si>
  <si>
    <t>国土交通省12</t>
    <phoneticPr fontId="2"/>
  </si>
  <si>
    <t>農林水産省12</t>
    <phoneticPr fontId="2"/>
  </si>
  <si>
    <t>防衛省12</t>
    <phoneticPr fontId="2"/>
  </si>
  <si>
    <t>都道府県・政令指定都市12</t>
    <phoneticPr fontId="2"/>
  </si>
  <si>
    <t>市区町村12</t>
    <phoneticPr fontId="2"/>
  </si>
  <si>
    <t>国土交通省11</t>
    <phoneticPr fontId="2"/>
  </si>
  <si>
    <t>農林水産省11</t>
    <phoneticPr fontId="2"/>
  </si>
  <si>
    <t>防衛省11</t>
    <phoneticPr fontId="2"/>
  </si>
  <si>
    <t>都道府県・政令指定都市11</t>
    <phoneticPr fontId="2"/>
  </si>
  <si>
    <t>市区町村11</t>
    <phoneticPr fontId="2"/>
  </si>
  <si>
    <t>国土交通省10</t>
    <phoneticPr fontId="2"/>
  </si>
  <si>
    <t>農林水産省10</t>
    <phoneticPr fontId="2"/>
  </si>
  <si>
    <t>防衛省10</t>
    <phoneticPr fontId="2"/>
  </si>
  <si>
    <t>都道府県・政令指定都市10</t>
    <phoneticPr fontId="2"/>
  </si>
  <si>
    <t>市区町村10</t>
    <phoneticPr fontId="2"/>
  </si>
  <si>
    <t>国土交通省9</t>
    <phoneticPr fontId="2"/>
  </si>
  <si>
    <t>農林水産省9</t>
    <phoneticPr fontId="2"/>
  </si>
  <si>
    <t>防衛省9</t>
    <phoneticPr fontId="2"/>
  </si>
  <si>
    <t>都道府県・政令指定都市9</t>
    <phoneticPr fontId="2"/>
  </si>
  <si>
    <t>市区町村9</t>
    <phoneticPr fontId="2"/>
  </si>
  <si>
    <t>国土交通省8</t>
    <phoneticPr fontId="2"/>
  </si>
  <si>
    <t>農林水産省8</t>
    <phoneticPr fontId="2"/>
  </si>
  <si>
    <t>防衛省8</t>
    <phoneticPr fontId="2"/>
  </si>
  <si>
    <t>都道府県・政令指定都市8</t>
    <phoneticPr fontId="2"/>
  </si>
  <si>
    <t>市区町村8</t>
    <phoneticPr fontId="2"/>
  </si>
  <si>
    <t>民間発注者6</t>
    <phoneticPr fontId="2"/>
  </si>
  <si>
    <t>国土交通省7</t>
    <phoneticPr fontId="2"/>
  </si>
  <si>
    <t>農林水産省7</t>
    <phoneticPr fontId="2"/>
  </si>
  <si>
    <t>防衛省7</t>
    <phoneticPr fontId="2"/>
  </si>
  <si>
    <t>都道府県・政令指定都市7</t>
    <phoneticPr fontId="2"/>
  </si>
  <si>
    <t>市区町村7</t>
    <phoneticPr fontId="2"/>
  </si>
  <si>
    <t>国土交通省6</t>
    <phoneticPr fontId="2"/>
  </si>
  <si>
    <t>農林水産省6</t>
    <phoneticPr fontId="2"/>
  </si>
  <si>
    <t>防衛省6</t>
    <phoneticPr fontId="2"/>
  </si>
  <si>
    <t>都道府県・政令指定都市6</t>
    <phoneticPr fontId="2"/>
  </si>
  <si>
    <t>市区町村6</t>
    <phoneticPr fontId="2"/>
  </si>
  <si>
    <t>民間発注者4</t>
    <phoneticPr fontId="2"/>
  </si>
  <si>
    <t>かなりある（６割以上）</t>
    <rPh sb="7" eb="8">
      <t>ワリ</t>
    </rPh>
    <rPh sb="8" eb="10">
      <t>イジョウ</t>
    </rPh>
    <phoneticPr fontId="2"/>
  </si>
  <si>
    <t>ある（３割～６割）</t>
    <rPh sb="4" eb="5">
      <t>ワリ</t>
    </rPh>
    <rPh sb="7" eb="8">
      <t>ワリ</t>
    </rPh>
    <phoneticPr fontId="2"/>
  </si>
  <si>
    <t>あまりない（３割未満）</t>
    <rPh sb="7" eb="8">
      <t>ワリ</t>
    </rPh>
    <rPh sb="8" eb="10">
      <t>ミマン</t>
    </rPh>
    <phoneticPr fontId="2"/>
  </si>
  <si>
    <t>受注実績なく不明</t>
    <rPh sb="0" eb="4">
      <t>ジュチュウジッセキ</t>
    </rPh>
    <rPh sb="6" eb="8">
      <t>フメイ</t>
    </rPh>
    <phoneticPr fontId="2"/>
  </si>
  <si>
    <t>原価を下回る契約（赤字）の有無（受注実績なく不明を除く）</t>
    <rPh sb="13" eb="15">
      <t>ウム</t>
    </rPh>
    <phoneticPr fontId="2"/>
  </si>
  <si>
    <t>特に問題と感じていることはない</t>
    <rPh sb="0" eb="1">
      <t>トク</t>
    </rPh>
    <rPh sb="2" eb="4">
      <t>モンダイ</t>
    </rPh>
    <rPh sb="6" eb="7">
      <t>カン</t>
    </rPh>
    <phoneticPr fontId="2"/>
  </si>
  <si>
    <t>スライド条項を申請したことがないため不明</t>
  </si>
  <si>
    <t>（概ね）行われている</t>
    <rPh sb="1" eb="2">
      <t>オオム</t>
    </rPh>
    <rPh sb="4" eb="5">
      <t>オコナ</t>
    </rPh>
    <phoneticPr fontId="2"/>
  </si>
  <si>
    <t>（あまり）行われていない</t>
    <rPh sb="5" eb="6">
      <t>オコナ</t>
    </rPh>
    <phoneticPr fontId="2"/>
  </si>
  <si>
    <t>受注実績なく不明</t>
    <rPh sb="0" eb="2">
      <t>ジュチュウ</t>
    </rPh>
    <rPh sb="2" eb="4">
      <t>ジッセキ</t>
    </rPh>
    <rPh sb="6" eb="8">
      <t>フメイ</t>
    </rPh>
    <phoneticPr fontId="2"/>
  </si>
  <si>
    <t>ワンデーレスポンス実施状況（不明を除く）</t>
    <rPh sb="9" eb="11">
      <t>ジッシ</t>
    </rPh>
    <rPh sb="11" eb="13">
      <t>ジョウキョウ</t>
    </rPh>
    <rPh sb="14" eb="16">
      <t>フメイ</t>
    </rPh>
    <rPh sb="17" eb="18">
      <t>ノゾ</t>
    </rPh>
    <phoneticPr fontId="2"/>
  </si>
  <si>
    <t>三者会議の実施状況（不明を除く）</t>
    <rPh sb="0" eb="4">
      <t>サンシャカイギ</t>
    </rPh>
    <rPh sb="5" eb="7">
      <t>ジッシ</t>
    </rPh>
    <rPh sb="7" eb="9">
      <t>ジョウキョウ</t>
    </rPh>
    <rPh sb="10" eb="12">
      <t>フメイ</t>
    </rPh>
    <rPh sb="13" eb="14">
      <t>ノゾ</t>
    </rPh>
    <phoneticPr fontId="2"/>
  </si>
  <si>
    <t>設計変更審査会等の実施状況（不明を除く）</t>
    <rPh sb="0" eb="2">
      <t>セッケイ</t>
    </rPh>
    <rPh sb="2" eb="4">
      <t>ヘンコウ</t>
    </rPh>
    <rPh sb="4" eb="7">
      <t>シンサカイ</t>
    </rPh>
    <rPh sb="7" eb="8">
      <t>ナド</t>
    </rPh>
    <rPh sb="9" eb="11">
      <t>ジッシ</t>
    </rPh>
    <rPh sb="11" eb="13">
      <t>ジョウキョウ</t>
    </rPh>
    <rPh sb="14" eb="16">
      <t>フメイ</t>
    </rPh>
    <rPh sb="17" eb="18">
      <t>ノゾ</t>
    </rPh>
    <phoneticPr fontId="2"/>
  </si>
  <si>
    <t>ウィークリースタンスの実施状況（不明を除く）</t>
    <rPh sb="11" eb="13">
      <t>ジッシ</t>
    </rPh>
    <rPh sb="13" eb="15">
      <t>ジョウキョウ</t>
    </rPh>
    <rPh sb="16" eb="18">
      <t>フメイ</t>
    </rPh>
    <rPh sb="19" eb="20">
      <t>ノゾ</t>
    </rPh>
    <phoneticPr fontId="2"/>
  </si>
  <si>
    <t>受発注者間の情報共有や協議の迅速化の手段等について、問題点やご意見等がございましたら、自由にご記入ください。</t>
    <phoneticPr fontId="2"/>
  </si>
  <si>
    <t>令和７年度</t>
  </si>
  <si>
    <t>令和７年度2</t>
  </si>
  <si>
    <t>令和7年度</t>
    <rPh sb="0" eb="2">
      <t>レイワ</t>
    </rPh>
    <rPh sb="3" eb="5">
      <t>ネンド</t>
    </rPh>
    <phoneticPr fontId="2"/>
  </si>
  <si>
    <t>休暇日数を増やすなど賃上げ以外で処遇改善を行った</t>
    <rPh sb="0" eb="2">
      <t>キュウカ</t>
    </rPh>
    <rPh sb="2" eb="3">
      <t>ビ</t>
    </rPh>
    <rPh sb="3" eb="4">
      <t>スウ</t>
    </rPh>
    <rPh sb="5" eb="6">
      <t>フ</t>
    </rPh>
    <rPh sb="10" eb="12">
      <t>チンア</t>
    </rPh>
    <rPh sb="13" eb="15">
      <t>イガイ</t>
    </rPh>
    <rPh sb="16" eb="20">
      <t>ショグウカイゼン</t>
    </rPh>
    <rPh sb="21" eb="22">
      <t>オコナ</t>
    </rPh>
    <phoneticPr fontId="2"/>
  </si>
  <si>
    <t>国土交通省の工事を受注している方に伺います。「総合評価落札方式における賃上げ実施企業への加点措置」について、令和６年度に国土交通省に対し加点措置の申請を行いましたか。</t>
  </si>
  <si>
    <t>この措置がいつまで実施されるか分からない</t>
    <rPh sb="2" eb="4">
      <t>ソチ</t>
    </rPh>
    <rPh sb="9" eb="11">
      <t>ジッシ</t>
    </rPh>
    <rPh sb="15" eb="16">
      <t>ワ</t>
    </rPh>
    <phoneticPr fontId="2"/>
  </si>
  <si>
    <t>工事の性格や地域の実情等に応じた適切な入札契約・総合評価落札方式について、問題と感じていることをお答えください。</t>
  </si>
  <si>
    <t>価格競争の要素が強いままである</t>
    <rPh sb="0" eb="4">
      <t>カカクキョウソウ</t>
    </rPh>
    <rPh sb="5" eb="7">
      <t>ヨウソ</t>
    </rPh>
    <rPh sb="8" eb="9">
      <t>ツヨ</t>
    </rPh>
    <phoneticPr fontId="2"/>
  </si>
  <si>
    <t>特に問題と感じていることはない</t>
    <rPh sb="0" eb="1">
      <t>トク</t>
    </rPh>
    <rPh sb="2" eb="4">
      <t>モンダイ</t>
    </rPh>
    <rPh sb="5" eb="6">
      <t>カン</t>
    </rPh>
    <phoneticPr fontId="2"/>
  </si>
  <si>
    <t>検査時に工事概要書の作成を求められた</t>
    <rPh sb="0" eb="3">
      <t>ケンサジ</t>
    </rPh>
    <rPh sb="4" eb="6">
      <t>コウジ</t>
    </rPh>
    <rPh sb="6" eb="9">
      <t>ガイヨウショ</t>
    </rPh>
    <rPh sb="10" eb="12">
      <t>サクセイ</t>
    </rPh>
    <rPh sb="13" eb="14">
      <t>モト</t>
    </rPh>
    <phoneticPr fontId="2"/>
  </si>
  <si>
    <t>紙とデータの両方の提出が必要である</t>
    <rPh sb="0" eb="1">
      <t>カミ</t>
    </rPh>
    <rPh sb="6" eb="8">
      <t>リョウホウ</t>
    </rPh>
    <rPh sb="9" eb="11">
      <t>テイシュツ</t>
    </rPh>
    <rPh sb="12" eb="14">
      <t>ヒツヨウ</t>
    </rPh>
    <phoneticPr fontId="2"/>
  </si>
  <si>
    <t>工事現場ごとに専任で置くこととされている監理（主任）技術者について、ICTの活用等の一定の要件を満たす場合、営業所技術者等が当該工事の監理（主任）技術者の職務を兼務することが可能となっています。貴社では営業所技術者に監理（主任）技術者を兼務させたことはありますか。</t>
  </si>
  <si>
    <t>現場技術者の専任義務の合理化について、問題点やご意見等がございましたら、自由にご記入ください。</t>
  </si>
  <si>
    <t>直近１年間（令和６年６月１日～令和７年５月３１日）とその前の１年間とを比べて、受注の状況はいかがですか。</t>
  </si>
  <si>
    <t>直近決算（令和６年度決算）とその前の決算とを比べて、利益の状況はどのようになっていますか。</t>
  </si>
  <si>
    <t>受注の減少（公共）</t>
    <rPh sb="0" eb="2">
      <t>ジュチュウ</t>
    </rPh>
    <rPh sb="3" eb="5">
      <t>ゲンショウ</t>
    </rPh>
    <rPh sb="6" eb="8">
      <t>コウキョウ</t>
    </rPh>
    <phoneticPr fontId="2"/>
  </si>
  <si>
    <t>受注の減少（民間）</t>
    <rPh sb="0" eb="2">
      <t>ジュチュウ</t>
    </rPh>
    <rPh sb="3" eb="5">
      <t>ゲンショウ</t>
    </rPh>
    <rPh sb="6" eb="8">
      <t>ミンカン</t>
    </rPh>
    <phoneticPr fontId="2"/>
  </si>
  <si>
    <t>発注価格が実勢価格を反映していない（発注時）</t>
    <rPh sb="0" eb="2">
      <t>ハッチュウ</t>
    </rPh>
    <rPh sb="2" eb="4">
      <t>カカク</t>
    </rPh>
    <rPh sb="5" eb="9">
      <t>ジッセイカカク</t>
    </rPh>
    <rPh sb="10" eb="12">
      <t>ハンエイ</t>
    </rPh>
    <rPh sb="18" eb="20">
      <t>ハッチュウ</t>
    </rPh>
    <rPh sb="20" eb="21">
      <t>ジ</t>
    </rPh>
    <phoneticPr fontId="2"/>
  </si>
  <si>
    <t>資機材価格の高騰・労務費の上昇（工事期間中）</t>
    <rPh sb="0" eb="3">
      <t>シキザイ</t>
    </rPh>
    <rPh sb="3" eb="5">
      <t>カカク</t>
    </rPh>
    <rPh sb="6" eb="8">
      <t>コウトウ</t>
    </rPh>
    <rPh sb="9" eb="12">
      <t>ロウムヒ</t>
    </rPh>
    <rPh sb="13" eb="15">
      <t>ジョウショウ</t>
    </rPh>
    <rPh sb="16" eb="18">
      <t>コウジ</t>
    </rPh>
    <rPh sb="18" eb="20">
      <t>キカン</t>
    </rPh>
    <rPh sb="20" eb="21">
      <t>ナカ</t>
    </rPh>
    <phoneticPr fontId="2"/>
  </si>
  <si>
    <t>低入札価格調査基準額・最低制限価格の設定の低さ</t>
    <rPh sb="0" eb="3">
      <t>テイニュウサツ</t>
    </rPh>
    <rPh sb="3" eb="5">
      <t>カカク</t>
    </rPh>
    <rPh sb="5" eb="7">
      <t>チョウサ</t>
    </rPh>
    <rPh sb="7" eb="9">
      <t>キジュン</t>
    </rPh>
    <rPh sb="9" eb="10">
      <t>ガク</t>
    </rPh>
    <rPh sb="11" eb="13">
      <t>サイテイ</t>
    </rPh>
    <rPh sb="13" eb="15">
      <t>セイゲン</t>
    </rPh>
    <rPh sb="15" eb="17">
      <t>カカク</t>
    </rPh>
    <rPh sb="18" eb="20">
      <t>セッテイ</t>
    </rPh>
    <rPh sb="21" eb="22">
      <t>ヒク</t>
    </rPh>
    <phoneticPr fontId="2"/>
  </si>
  <si>
    <t>電子化・ICTへの対応、建設ディレクター導入費用の増加</t>
    <rPh sb="0" eb="3">
      <t>デンシカ</t>
    </rPh>
    <rPh sb="9" eb="11">
      <t>タイオウ</t>
    </rPh>
    <rPh sb="12" eb="14">
      <t>ケンセツ</t>
    </rPh>
    <rPh sb="20" eb="22">
      <t>ドウニュウ</t>
    </rPh>
    <rPh sb="22" eb="24">
      <t>ヒヨウ</t>
    </rPh>
    <rPh sb="25" eb="27">
      <t>ゾウカ</t>
    </rPh>
    <phoneticPr fontId="2"/>
  </si>
  <si>
    <t>利益の状況について、問題に感じていること等がございましたら、自由にご記入ください。</t>
  </si>
  <si>
    <t>「悪くなってきた」、「悪い」と回答された方に伺います。利益の状況が悪化傾向にある主な要因についてお答えください。</t>
  </si>
  <si>
    <t>事業承継</t>
    <rPh sb="0" eb="2">
      <t>ジギョウ</t>
    </rPh>
    <rPh sb="2" eb="4">
      <t>ショウケイ</t>
    </rPh>
    <phoneticPr fontId="2"/>
  </si>
  <si>
    <t>協力会社の経営難</t>
    <rPh sb="0" eb="2">
      <t>キョウリョク</t>
    </rPh>
    <rPh sb="2" eb="4">
      <t>カイシャ</t>
    </rPh>
    <rPh sb="5" eb="8">
      <t>ケイエイナン</t>
    </rPh>
    <phoneticPr fontId="2"/>
  </si>
  <si>
    <t>急速なＩＴ化への対応</t>
    <rPh sb="0" eb="2">
      <t>キュウソク</t>
    </rPh>
    <rPh sb="5" eb="6">
      <t>カ</t>
    </rPh>
    <rPh sb="8" eb="10">
      <t>タイオウ</t>
    </rPh>
    <phoneticPr fontId="2"/>
  </si>
  <si>
    <t>低入札価格調査基準額・最低制限価格の引上げ</t>
    <rPh sb="0" eb="3">
      <t>テイニュウサツ</t>
    </rPh>
    <rPh sb="3" eb="5">
      <t>カカク</t>
    </rPh>
    <rPh sb="5" eb="7">
      <t>チョウサ</t>
    </rPh>
    <rPh sb="7" eb="9">
      <t>キジュン</t>
    </rPh>
    <rPh sb="9" eb="10">
      <t>ガク</t>
    </rPh>
    <rPh sb="11" eb="13">
      <t>サイテイ</t>
    </rPh>
    <rPh sb="13" eb="15">
      <t>セイゲン</t>
    </rPh>
    <rPh sb="15" eb="17">
      <t>カカク</t>
    </rPh>
    <rPh sb="18" eb="20">
      <t>ヒキア</t>
    </rPh>
    <phoneticPr fontId="2"/>
  </si>
  <si>
    <t>インボイス、電子帳簿保存法など制度改正への対応</t>
    <rPh sb="6" eb="10">
      <t>デンシチョウボ</t>
    </rPh>
    <rPh sb="10" eb="12">
      <t>ホゾン</t>
    </rPh>
    <rPh sb="12" eb="13">
      <t>ホウ</t>
    </rPh>
    <rPh sb="15" eb="17">
      <t>セイド</t>
    </rPh>
    <rPh sb="17" eb="19">
      <t>カイセイ</t>
    </rPh>
    <rPh sb="21" eb="23">
      <t>タイオウ</t>
    </rPh>
    <phoneticPr fontId="2"/>
  </si>
  <si>
    <t>直近１年間（令和６年６月１日～令和７年５月３１日）で、貴社が（災害時や降雪時の緊急対応体制含め）人員・機材等を維持する上で必要とする受注量は確保されていますか。</t>
  </si>
  <si>
    <t>確保できている</t>
    <rPh sb="0" eb="2">
      <t>カクホ</t>
    </rPh>
    <phoneticPr fontId="2"/>
  </si>
  <si>
    <t>確保できていない</t>
    <rPh sb="0" eb="2">
      <t>カクホ</t>
    </rPh>
    <phoneticPr fontId="2"/>
  </si>
  <si>
    <t>直近３年間（令和４年６月１日～令和７年５月３１日）に、人員や機材を手放したり、業務規模を縮小しましたか。</t>
  </si>
  <si>
    <t>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t>
  </si>
  <si>
    <t>（ほぼ）されていた</t>
  </si>
  <si>
    <t>（あまり）されていなかった</t>
  </si>
  <si>
    <t>不明</t>
    <rPh sb="0" eb="2">
      <t>フメイ</t>
    </rPh>
    <phoneticPr fontId="2"/>
  </si>
  <si>
    <t>直近３年間（令和４年６月１日～令和７年５月３１日）に除雪業務を受注した方に伺います。直近３年間を合わせた除雪業務の採算性はどうでしたか。</t>
  </si>
  <si>
    <t>黒字であった</t>
    <rPh sb="0" eb="2">
      <t>クロジ</t>
    </rPh>
    <phoneticPr fontId="2"/>
  </si>
  <si>
    <t>利益はなかった</t>
    <rPh sb="0" eb="2">
      <t>リエキ</t>
    </rPh>
    <phoneticPr fontId="2"/>
  </si>
  <si>
    <t>赤字であった</t>
    <rPh sb="0" eb="2">
      <t>アカジ</t>
    </rPh>
    <phoneticPr fontId="2"/>
  </si>
  <si>
    <t>防疫活動についての問題点や要望する施策等がございましたら、お聞かせください。</t>
  </si>
  <si>
    <t>建設⼯事における電⼦契約の状況についてお聞かせください。  民間発注者と取引する際、電⼦契約を利⽤していますか。また、利⽤する予定はありますか。</t>
  </si>
  <si>
    <t>Q57_その他</t>
    <rPh sb="6" eb="7">
      <t>タ</t>
    </rPh>
    <phoneticPr fontId="2"/>
  </si>
  <si>
    <t>事務の省力化</t>
    <rPh sb="0" eb="2">
      <t>ジム</t>
    </rPh>
    <rPh sb="3" eb="6">
      <t>ショウリョクカ</t>
    </rPh>
    <phoneticPr fontId="2"/>
  </si>
  <si>
    <t>（民間発注者との取引）「⾏っている」、「⼀部⾏っている」と回答された⽅に伺います。電⼦契約を⾏っている理由は何ですか（複数回答可）。</t>
  </si>
  <si>
    <t>導入や維持するためのコストがかかる（コストメリットがない）</t>
    <rPh sb="0" eb="2">
      <t>ドウニュウ</t>
    </rPh>
    <rPh sb="3" eb="5">
      <t>イジ</t>
    </rPh>
    <phoneticPr fontId="2"/>
  </si>
  <si>
    <t>電子契約やＩＴの知識がない（電子化への不安・抵抗感を含む）</t>
    <rPh sb="0" eb="4">
      <t>デンシケイヤク</t>
    </rPh>
    <rPh sb="8" eb="10">
      <t>チシキ</t>
    </rPh>
    <rPh sb="14" eb="17">
      <t>デンシカ</t>
    </rPh>
    <rPh sb="19" eb="21">
      <t>フアン</t>
    </rPh>
    <rPh sb="22" eb="25">
      <t>テイコウカン</t>
    </rPh>
    <rPh sb="26" eb="27">
      <t>フク</t>
    </rPh>
    <phoneticPr fontId="2"/>
  </si>
  <si>
    <t>対応する人員・人材の確保ができない</t>
    <rPh sb="0" eb="2">
      <t>タイオウ</t>
    </rPh>
    <rPh sb="4" eb="6">
      <t>ジンイン</t>
    </rPh>
    <rPh sb="7" eb="9">
      <t>ジンザイ</t>
    </rPh>
    <rPh sb="10" eb="12">
      <t>カクホ</t>
    </rPh>
    <phoneticPr fontId="2"/>
  </si>
  <si>
    <t>導入に見合う仕事量がない</t>
    <rPh sb="0" eb="2">
      <t>ドウニュウ</t>
    </rPh>
    <rPh sb="3" eb="5">
      <t>ミア</t>
    </rPh>
    <rPh sb="6" eb="9">
      <t>シゴトリョウ</t>
    </rPh>
    <phoneticPr fontId="2"/>
  </si>
  <si>
    <t>通信環境の整備（セキュリティ対策等）が必要</t>
    <rPh sb="0" eb="4">
      <t>ツウシンカンキョウ</t>
    </rPh>
    <rPh sb="5" eb="7">
      <t>セイビ</t>
    </rPh>
    <rPh sb="14" eb="16">
      <t>タイサク</t>
    </rPh>
    <rPh sb="16" eb="17">
      <t>ナド</t>
    </rPh>
    <rPh sb="19" eb="21">
      <t>ヒツヨウ</t>
    </rPh>
    <phoneticPr fontId="2"/>
  </si>
  <si>
    <t>電子契約サービス会社が信頼できない</t>
    <rPh sb="0" eb="4">
      <t>デンシケイヤク</t>
    </rPh>
    <rPh sb="8" eb="10">
      <t>カイシャ</t>
    </rPh>
    <rPh sb="11" eb="13">
      <t>シンライ</t>
    </rPh>
    <phoneticPr fontId="2"/>
  </si>
  <si>
    <t>電子契約書の長期保存や管理が不安</t>
    <rPh sb="0" eb="5">
      <t>デンシケイヤクショ</t>
    </rPh>
    <rPh sb="6" eb="10">
      <t>チョウキホゾン</t>
    </rPh>
    <rPh sb="11" eb="13">
      <t>カンリ</t>
    </rPh>
    <rPh sb="14" eb="16">
      <t>フアン</t>
    </rPh>
    <phoneticPr fontId="2"/>
  </si>
  <si>
    <t>電子契約になじまない書類を利用している</t>
    <rPh sb="0" eb="4">
      <t>デンシケイヤク</t>
    </rPh>
    <rPh sb="10" eb="12">
      <t>ショルイ</t>
    </rPh>
    <rPh sb="13" eb="15">
      <t>リヨウ</t>
    </rPh>
    <phoneticPr fontId="2"/>
  </si>
  <si>
    <t>Q58_その他</t>
    <rPh sb="6" eb="7">
      <t>タ</t>
    </rPh>
    <phoneticPr fontId="2"/>
  </si>
  <si>
    <t>元請−下請間で取引する際、電⼦契約を利⽤していますか。また、利⽤する予定はありますか。</t>
  </si>
  <si>
    <t>Q60_その他</t>
    <rPh sb="6" eb="7">
      <t>タ</t>
    </rPh>
    <phoneticPr fontId="2"/>
  </si>
  <si>
    <t>事務の省略化</t>
    <rPh sb="0" eb="2">
      <t>ジム</t>
    </rPh>
    <rPh sb="3" eb="5">
      <t>ショウリャク</t>
    </rPh>
    <rPh sb="5" eb="6">
      <t>カ</t>
    </rPh>
    <phoneticPr fontId="2"/>
  </si>
  <si>
    <t>導入コストがかかる（コストメリットがない）</t>
    <rPh sb="0" eb="2">
      <t>ドウニュウ</t>
    </rPh>
    <phoneticPr fontId="2"/>
  </si>
  <si>
    <t>取引先からの要請がない（取引先が未対応・体制整備不足を含む）</t>
    <rPh sb="0" eb="3">
      <t>トリヒキサキ</t>
    </rPh>
    <rPh sb="6" eb="8">
      <t>ヨウセイ</t>
    </rPh>
    <rPh sb="12" eb="15">
      <t>トリヒキサキ</t>
    </rPh>
    <rPh sb="16" eb="19">
      <t>ミタイオウ</t>
    </rPh>
    <rPh sb="20" eb="24">
      <t>タイセイセイビ</t>
    </rPh>
    <rPh sb="24" eb="26">
      <t>フソク</t>
    </rPh>
    <rPh sb="27" eb="28">
      <t>フク</t>
    </rPh>
    <phoneticPr fontId="2"/>
  </si>
  <si>
    <t>通信環境の整備（セキュリティ対策等）が必要</t>
    <rPh sb="0" eb="2">
      <t>ツウシン</t>
    </rPh>
    <rPh sb="2" eb="4">
      <t>カンキョウ</t>
    </rPh>
    <rPh sb="5" eb="7">
      <t>セイビ</t>
    </rPh>
    <rPh sb="14" eb="16">
      <t>タイサク</t>
    </rPh>
    <rPh sb="16" eb="17">
      <t>ナド</t>
    </rPh>
    <rPh sb="19" eb="21">
      <t>ヒツヨウ</t>
    </rPh>
    <phoneticPr fontId="2"/>
  </si>
  <si>
    <t>Q61_その他</t>
    <rPh sb="6" eb="7">
      <t>タ</t>
    </rPh>
    <phoneticPr fontId="2"/>
  </si>
  <si>
    <t>元請−下請間等で取引する際、電⼦取引システムを利⽤していますか。また、利⽤する予定はありますか。</t>
    <phoneticPr fontId="2"/>
  </si>
  <si>
    <t>（元請−下請間等取引）「⾏っている」、「⼀部⾏っている」と回答された⽅に伺います。導入している電⼦取引システムは何ですか（複数回答可）。</t>
    <phoneticPr fontId="2"/>
  </si>
  <si>
    <t>ＣＩ－ＮＥＴ</t>
  </si>
  <si>
    <t>自社の独自システム</t>
    <rPh sb="0" eb="2">
      <t>ジシャ</t>
    </rPh>
    <rPh sb="3" eb="5">
      <t>ドクジ</t>
    </rPh>
    <phoneticPr fontId="2"/>
  </si>
  <si>
    <t>既成のシステム（パッケージシステム、クラウド上のサービス含む）</t>
    <rPh sb="0" eb="2">
      <t>キセイ</t>
    </rPh>
    <rPh sb="22" eb="23">
      <t>ウエ</t>
    </rPh>
    <rPh sb="28" eb="29">
      <t>フク</t>
    </rPh>
    <phoneticPr fontId="2"/>
  </si>
  <si>
    <t>契約前見積り業務（建築・設備、設備機器）</t>
    <rPh sb="0" eb="3">
      <t>ケイヤクマエ</t>
    </rPh>
    <rPh sb="3" eb="5">
      <t>ミツモ</t>
    </rPh>
    <rPh sb="6" eb="8">
      <t>ギョウム</t>
    </rPh>
    <rPh sb="9" eb="11">
      <t>ケンチク</t>
    </rPh>
    <rPh sb="12" eb="14">
      <t>セツビ</t>
    </rPh>
    <rPh sb="15" eb="17">
      <t>セツビ</t>
    </rPh>
    <rPh sb="17" eb="19">
      <t>キキ</t>
    </rPh>
    <phoneticPr fontId="2"/>
  </si>
  <si>
    <t>購買見積り・契約業務</t>
    <rPh sb="0" eb="2">
      <t>コウバイ</t>
    </rPh>
    <rPh sb="2" eb="4">
      <t>ミツモ</t>
    </rPh>
    <rPh sb="6" eb="8">
      <t>ケイヤク</t>
    </rPh>
    <rPh sb="8" eb="10">
      <t>ギョウム</t>
    </rPh>
    <phoneticPr fontId="2"/>
  </si>
  <si>
    <t>出来高報告・確認、請求業務</t>
    <rPh sb="0" eb="3">
      <t>デキダカ</t>
    </rPh>
    <rPh sb="3" eb="5">
      <t>ホウコク</t>
    </rPh>
    <rPh sb="6" eb="8">
      <t>カクニン</t>
    </rPh>
    <rPh sb="9" eb="13">
      <t>セイキュウギョウム</t>
    </rPh>
    <phoneticPr fontId="2"/>
  </si>
  <si>
    <t>資材等取引</t>
    <rPh sb="0" eb="2">
      <t>シザイ</t>
    </rPh>
    <rPh sb="2" eb="3">
      <t>ナド</t>
    </rPh>
    <rPh sb="3" eb="5">
      <t>トリヒキ</t>
    </rPh>
    <phoneticPr fontId="2"/>
  </si>
  <si>
    <t>その他</t>
    <phoneticPr fontId="2"/>
  </si>
  <si>
    <t>Q64_その他</t>
    <phoneticPr fontId="2"/>
  </si>
  <si>
    <t>（元請−下請間等取引）「⾏っている」、「⼀部⾏っている」と回答された⽅に伺います。導入している電⼦取引システムをどの業務に用いていますか（複数回答可）。</t>
    <phoneticPr fontId="2"/>
  </si>
  <si>
    <t>＊行っている、一部行っていると回答された方＊</t>
  </si>
  <si>
    <t>事務の省略化</t>
    <rPh sb="0" eb="2">
      <t>ジム</t>
    </rPh>
    <rPh sb="3" eb="6">
      <t>ショウリャクカ</t>
    </rPh>
    <phoneticPr fontId="2"/>
  </si>
  <si>
    <t>印紙税の節約</t>
    <rPh sb="0" eb="3">
      <t>インシゼイ</t>
    </rPh>
    <rPh sb="4" eb="6">
      <t>セツヤク</t>
    </rPh>
    <phoneticPr fontId="2"/>
  </si>
  <si>
    <t>書類の検索や確認が容易（便利）</t>
    <rPh sb="0" eb="2">
      <t>ショルイ</t>
    </rPh>
    <rPh sb="3" eb="5">
      <t>ケンサク</t>
    </rPh>
    <rPh sb="6" eb="8">
      <t>カクニン</t>
    </rPh>
    <rPh sb="9" eb="11">
      <t>ヨウイ</t>
    </rPh>
    <rPh sb="12" eb="14">
      <t>ベンリ</t>
    </rPh>
    <phoneticPr fontId="2"/>
  </si>
  <si>
    <t>保管に便利</t>
    <rPh sb="0" eb="2">
      <t>ホカン</t>
    </rPh>
    <rPh sb="3" eb="5">
      <t>ベンリ</t>
    </rPh>
    <phoneticPr fontId="2"/>
  </si>
  <si>
    <t>各種制度（インボイス、電子帳簿保存法）への対応に便利</t>
    <rPh sb="0" eb="4">
      <t>カクシュセイド</t>
    </rPh>
    <rPh sb="11" eb="13">
      <t>デンシ</t>
    </rPh>
    <rPh sb="13" eb="15">
      <t>チョウボ</t>
    </rPh>
    <rPh sb="15" eb="18">
      <t>ホゾンホウ</t>
    </rPh>
    <rPh sb="21" eb="23">
      <t>タイオウ</t>
    </rPh>
    <rPh sb="24" eb="26">
      <t>ベンリ</t>
    </rPh>
    <phoneticPr fontId="2"/>
  </si>
  <si>
    <t>取引先からの指示・要請</t>
    <rPh sb="0" eb="3">
      <t>トリヒキサキ</t>
    </rPh>
    <rPh sb="6" eb="8">
      <t>シジ</t>
    </rPh>
    <rPh sb="9" eb="11">
      <t>ヨウセイ</t>
    </rPh>
    <phoneticPr fontId="2"/>
  </si>
  <si>
    <t>Q65_その他</t>
    <phoneticPr fontId="2"/>
  </si>
  <si>
    <t>（元請−下請間等取引）「⾏っている」、「⼀部⾏っている」と回答された⽅に伺います。電⼦取引システムを利用している理由は何ですか（複数回答可）。</t>
    <phoneticPr fontId="2"/>
  </si>
  <si>
    <t>（元請−下請間取引）「⾏っていない」と回答された⽅に伺います。電⼦取引システムを導入していない理由は何ですか（複数回答可）。</t>
    <phoneticPr fontId="2"/>
  </si>
  <si>
    <t>＊⾏っていないと回答された方＊</t>
    <phoneticPr fontId="2"/>
  </si>
  <si>
    <t>導入や利用するためのコストがかかる（コストメリットがない）</t>
    <rPh sb="0" eb="2">
      <t>ドウニュウ</t>
    </rPh>
    <rPh sb="3" eb="5">
      <t>リヨウ</t>
    </rPh>
    <phoneticPr fontId="2"/>
  </si>
  <si>
    <t>電子取引やＩＴの知識がない（電子化への不安・抵抗感を含む）</t>
    <rPh sb="0" eb="4">
      <t>デンシトリヒキ</t>
    </rPh>
    <rPh sb="8" eb="10">
      <t>チシキ</t>
    </rPh>
    <rPh sb="14" eb="17">
      <t>デンシカ</t>
    </rPh>
    <rPh sb="19" eb="21">
      <t>フアン</t>
    </rPh>
    <rPh sb="22" eb="25">
      <t>テイコウカン</t>
    </rPh>
    <rPh sb="26" eb="27">
      <t>フク</t>
    </rPh>
    <phoneticPr fontId="2"/>
  </si>
  <si>
    <t>通信環境の整備（セキュリティ対策等）が必要</t>
    <rPh sb="0" eb="4">
      <t>ツウシンカンキョウ</t>
    </rPh>
    <rPh sb="5" eb="7">
      <t>セイビ</t>
    </rPh>
    <rPh sb="14" eb="17">
      <t>タイサクナド</t>
    </rPh>
    <rPh sb="19" eb="21">
      <t>ヒツヨウ</t>
    </rPh>
    <phoneticPr fontId="2"/>
  </si>
  <si>
    <t>電子取引サービス会社が信頼できない</t>
    <rPh sb="0" eb="4">
      <t>デンシトリヒキ</t>
    </rPh>
    <rPh sb="8" eb="10">
      <t>カイシャ</t>
    </rPh>
    <rPh sb="11" eb="13">
      <t>シンライ</t>
    </rPh>
    <phoneticPr fontId="2"/>
  </si>
  <si>
    <t>社内の他業務システムとの互換性がない</t>
    <rPh sb="0" eb="2">
      <t>シャナイ</t>
    </rPh>
    <rPh sb="3" eb="4">
      <t>タ</t>
    </rPh>
    <rPh sb="4" eb="6">
      <t>ギョウム</t>
    </rPh>
    <rPh sb="12" eb="15">
      <t>ゴカンセイ</t>
    </rPh>
    <phoneticPr fontId="2"/>
  </si>
  <si>
    <t>取引先の利用システムとの互換性がない</t>
    <rPh sb="0" eb="3">
      <t>トリヒキサキ</t>
    </rPh>
    <rPh sb="4" eb="6">
      <t>リヨウ</t>
    </rPh>
    <rPh sb="12" eb="15">
      <t>ゴカンセイ</t>
    </rPh>
    <phoneticPr fontId="2"/>
  </si>
  <si>
    <t>Q66_その他</t>
    <phoneticPr fontId="2"/>
  </si>
  <si>
    <t>全額現金</t>
    <rPh sb="0" eb="2">
      <t>ゼンガク</t>
    </rPh>
    <rPh sb="2" eb="4">
      <t>ゲンキン</t>
    </rPh>
    <phoneticPr fontId="2"/>
  </si>
  <si>
    <t>労務費相当分を現金、残りを手形</t>
    <rPh sb="0" eb="3">
      <t>ロウムヒ</t>
    </rPh>
    <rPh sb="3" eb="6">
      <t>ソウトウブン</t>
    </rPh>
    <rPh sb="7" eb="9">
      <t>ゲンキン</t>
    </rPh>
    <rPh sb="10" eb="11">
      <t>ノコ</t>
    </rPh>
    <rPh sb="13" eb="15">
      <t>テガタ</t>
    </rPh>
    <phoneticPr fontId="2"/>
  </si>
  <si>
    <t>労務費に満たない額を現金、残りを手形</t>
    <rPh sb="0" eb="3">
      <t>ロウムヒ</t>
    </rPh>
    <rPh sb="4" eb="5">
      <t>ミ</t>
    </rPh>
    <rPh sb="8" eb="9">
      <t>ガク</t>
    </rPh>
    <rPh sb="10" eb="12">
      <t>ゲンキン</t>
    </rPh>
    <rPh sb="13" eb="14">
      <t>ノコ</t>
    </rPh>
    <rPh sb="16" eb="18">
      <t>テガタ</t>
    </rPh>
    <phoneticPr fontId="2"/>
  </si>
  <si>
    <t>一括決済方式、電子記録債権を利用</t>
    <rPh sb="0" eb="2">
      <t>イッカツ</t>
    </rPh>
    <rPh sb="2" eb="4">
      <t>ケッサイ</t>
    </rPh>
    <rPh sb="4" eb="6">
      <t>ホウシキ</t>
    </rPh>
    <rPh sb="7" eb="11">
      <t>デンシキロク</t>
    </rPh>
    <rPh sb="11" eb="13">
      <t>サイケン</t>
    </rPh>
    <rPh sb="14" eb="16">
      <t>リヨウ</t>
    </rPh>
    <phoneticPr fontId="2"/>
  </si>
  <si>
    <t>全額手形</t>
    <rPh sb="0" eb="2">
      <t>ゼンガク</t>
    </rPh>
    <rPh sb="2" eb="4">
      <t>テガタ</t>
    </rPh>
    <phoneticPr fontId="2"/>
  </si>
  <si>
    <t>建設⼯事における請負代金の支払い状況についてお聞かせください。民間発注者との取引において、請負代金の支払いはどのような手段で行われていますか。</t>
    <phoneticPr fontId="2"/>
  </si>
  <si>
    <t>３０日以内</t>
    <rPh sb="2" eb="3">
      <t>ニチ</t>
    </rPh>
    <rPh sb="3" eb="5">
      <t>イナイ</t>
    </rPh>
    <phoneticPr fontId="2"/>
  </si>
  <si>
    <t>３１日以上６０日以内</t>
    <rPh sb="2" eb="3">
      <t>ニチ</t>
    </rPh>
    <rPh sb="3" eb="5">
      <t>イジョウ</t>
    </rPh>
    <rPh sb="7" eb="8">
      <t>ニチ</t>
    </rPh>
    <rPh sb="8" eb="10">
      <t>イナイ</t>
    </rPh>
    <phoneticPr fontId="2"/>
  </si>
  <si>
    <t>６１日以上９０日以内</t>
    <rPh sb="2" eb="3">
      <t>ニチ</t>
    </rPh>
    <rPh sb="3" eb="5">
      <t>イジョウ</t>
    </rPh>
    <rPh sb="7" eb="8">
      <t>ニチ</t>
    </rPh>
    <rPh sb="8" eb="10">
      <t>イナイ</t>
    </rPh>
    <phoneticPr fontId="2"/>
  </si>
  <si>
    <t>９１日以上１２０日以内</t>
    <rPh sb="2" eb="3">
      <t>ニチ</t>
    </rPh>
    <rPh sb="3" eb="5">
      <t>イジョウ</t>
    </rPh>
    <rPh sb="8" eb="9">
      <t>ニチ</t>
    </rPh>
    <rPh sb="9" eb="11">
      <t>イナイ</t>
    </rPh>
    <phoneticPr fontId="2"/>
  </si>
  <si>
    <t>１２１日以上</t>
    <rPh sb="3" eb="4">
      <t>ニチ</t>
    </rPh>
    <rPh sb="4" eb="6">
      <t>イジョウ</t>
    </rPh>
    <phoneticPr fontId="2"/>
  </si>
  <si>
    <t>＊「労務費相当分を現金、残りを手形」、「労務費に満たない額を現金、残りを手形」、「全額手形」と回答された⽅＊</t>
    <phoneticPr fontId="2"/>
  </si>
  <si>
    <t>元請―下請間で取引する際、請負代金の支払いはどのような手段で行われていますか。</t>
    <phoneticPr fontId="2"/>
  </si>
  <si>
    <t>（元請―下請間取引）「労務費相当分を現金、残りを手形」、「労務費に満たない額を現金、残りを手形」、「全額手形」と回答された⽅に伺います。手形の期間はどの程度でしょうか。</t>
    <phoneticPr fontId="2"/>
  </si>
  <si>
    <t>資金繰りの問題</t>
    <rPh sb="0" eb="3">
      <t>シキング</t>
    </rPh>
    <rPh sb="5" eb="7">
      <t>モンダイ</t>
    </rPh>
    <phoneticPr fontId="2"/>
  </si>
  <si>
    <t>資金繰りに問題はないが手元資金に余裕を持たせたい</t>
    <rPh sb="0" eb="3">
      <t>シキング</t>
    </rPh>
    <rPh sb="5" eb="7">
      <t>モンダイ</t>
    </rPh>
    <rPh sb="11" eb="15">
      <t>テモトシキン</t>
    </rPh>
    <rPh sb="16" eb="18">
      <t>ヨユウ</t>
    </rPh>
    <rPh sb="19" eb="20">
      <t>モ</t>
    </rPh>
    <phoneticPr fontId="2"/>
  </si>
  <si>
    <t>手形が習慣化されている</t>
    <rPh sb="0" eb="2">
      <t>テガタ</t>
    </rPh>
    <rPh sb="3" eb="6">
      <t>シュウカンカ</t>
    </rPh>
    <phoneticPr fontId="2"/>
  </si>
  <si>
    <t>取引先が電子記録債権等に対応していない</t>
    <rPh sb="0" eb="3">
      <t>トリヒキサキ</t>
    </rPh>
    <rPh sb="4" eb="8">
      <t>デンシキロク</t>
    </rPh>
    <rPh sb="8" eb="10">
      <t>サイケン</t>
    </rPh>
    <rPh sb="10" eb="11">
      <t>ナド</t>
    </rPh>
    <rPh sb="12" eb="14">
      <t>タイオウ</t>
    </rPh>
    <phoneticPr fontId="2"/>
  </si>
  <si>
    <t>電子記録債権等に移行する必要性を感じていない</t>
    <rPh sb="0" eb="6">
      <t>デンシキロクサイケン</t>
    </rPh>
    <rPh sb="6" eb="7">
      <t>ナド</t>
    </rPh>
    <rPh sb="8" eb="10">
      <t>イコウ</t>
    </rPh>
    <rPh sb="12" eb="15">
      <t>ヒツヨウセイ</t>
    </rPh>
    <rPh sb="16" eb="17">
      <t>カン</t>
    </rPh>
    <phoneticPr fontId="2"/>
  </si>
  <si>
    <t>手形の方が利便性がよい</t>
    <rPh sb="0" eb="2">
      <t>テガタ</t>
    </rPh>
    <rPh sb="3" eb="4">
      <t>ホウ</t>
    </rPh>
    <rPh sb="5" eb="8">
      <t>リベンセイ</t>
    </rPh>
    <phoneticPr fontId="2"/>
  </si>
  <si>
    <t>＊「全額手形」と回答された⽅＊</t>
    <phoneticPr fontId="2"/>
  </si>
  <si>
    <t>（元請―下請間取引）「全額手形」と回答された⽅に伺います。手形を利用する理由について教えてください。（複数回答可）。</t>
    <phoneticPr fontId="2"/>
  </si>
  <si>
    <t>Q71_その他</t>
    <rPh sb="6" eb="7">
      <t>タ</t>
    </rPh>
    <phoneticPr fontId="2"/>
  </si>
  <si>
    <t>電子記録債権の利用についてお聞かせください。貴社は電子記録債権を導入していますか。</t>
  </si>
  <si>
    <t>導入している</t>
    <rPh sb="0" eb="2">
      <t>ドウニュウ</t>
    </rPh>
    <phoneticPr fontId="2"/>
  </si>
  <si>
    <t>一部導入している</t>
    <rPh sb="0" eb="2">
      <t>イチブ</t>
    </rPh>
    <rPh sb="2" eb="4">
      <t>ドウニュウ</t>
    </rPh>
    <phoneticPr fontId="2"/>
  </si>
  <si>
    <t>今後導入する予定</t>
    <rPh sb="0" eb="2">
      <t>コンゴ</t>
    </rPh>
    <rPh sb="2" eb="4">
      <t>ドウニュウ</t>
    </rPh>
    <rPh sb="6" eb="8">
      <t>ヨテイ</t>
    </rPh>
    <phoneticPr fontId="2"/>
  </si>
  <si>
    <t>導入する予定はない</t>
    <rPh sb="0" eb="2">
      <t>ドウニュウ</t>
    </rPh>
    <rPh sb="4" eb="6">
      <t>ヨテイ</t>
    </rPh>
    <phoneticPr fontId="2"/>
  </si>
  <si>
    <t>手形の代替手段（手形廃止の影響を含む）</t>
    <rPh sb="0" eb="2">
      <t>テガタ</t>
    </rPh>
    <rPh sb="3" eb="5">
      <t>ダイタイ</t>
    </rPh>
    <rPh sb="5" eb="7">
      <t>シュダン</t>
    </rPh>
    <rPh sb="8" eb="10">
      <t>テガタ</t>
    </rPh>
    <rPh sb="10" eb="12">
      <t>ハイシ</t>
    </rPh>
    <rPh sb="13" eb="15">
      <t>エイキョウ</t>
    </rPh>
    <rPh sb="16" eb="17">
      <t>フク</t>
    </rPh>
    <phoneticPr fontId="2"/>
  </si>
  <si>
    <t>環境配慮（ペーパーレス）</t>
    <rPh sb="0" eb="4">
      <t>カンキョウハイリョ</t>
    </rPh>
    <phoneticPr fontId="2"/>
  </si>
  <si>
    <t>各種制度（インボイス、電子帳簿保存法等）への対応に便利</t>
    <rPh sb="0" eb="2">
      <t>カクシュ</t>
    </rPh>
    <rPh sb="2" eb="4">
      <t>セイド</t>
    </rPh>
    <rPh sb="11" eb="15">
      <t>デンシチョウボ</t>
    </rPh>
    <rPh sb="15" eb="17">
      <t>ホゾン</t>
    </rPh>
    <rPh sb="17" eb="18">
      <t>ホウ</t>
    </rPh>
    <rPh sb="18" eb="19">
      <t>ナド</t>
    </rPh>
    <rPh sb="22" eb="24">
      <t>タイオウ</t>
    </rPh>
    <rPh sb="25" eb="27">
      <t>ベンリ</t>
    </rPh>
    <phoneticPr fontId="2"/>
  </si>
  <si>
    <t>＊導入している、一部導入していると回答された方＊</t>
    <phoneticPr fontId="2"/>
  </si>
  <si>
    <t>「導入している」　「一部導入している」と回答された⽅に伺います。電⼦記録債権を導入した理由は何ですか（複数回答可）。</t>
    <phoneticPr fontId="2"/>
  </si>
  <si>
    <t>Q73_その他</t>
    <rPh sb="6" eb="7">
      <t>タ</t>
    </rPh>
    <phoneticPr fontId="2"/>
  </si>
  <si>
    <t>電子記録債権が信用できない</t>
    <rPh sb="0" eb="6">
      <t>デンシキロクサイケン</t>
    </rPh>
    <rPh sb="7" eb="9">
      <t>シンヨウ</t>
    </rPh>
    <phoneticPr fontId="2"/>
  </si>
  <si>
    <t>現金１００％のため、必要ない</t>
    <rPh sb="0" eb="2">
      <t>ゲンキン</t>
    </rPh>
    <rPh sb="10" eb="12">
      <t>ヒツヨウ</t>
    </rPh>
    <phoneticPr fontId="2"/>
  </si>
  <si>
    <t>＊導入する予定はないと回答された方＊</t>
    <phoneticPr fontId="2"/>
  </si>
  <si>
    <t>Q74_その他</t>
  </si>
  <si>
    <t>「導入する予定はない」と回答された⽅に伺います。電⼦記録債権を導入する予定がない理由は何ですか（複数回答可）。</t>
    <phoneticPr fontId="2"/>
  </si>
  <si>
    <t>発注者からの支払いが遅い</t>
    <rPh sb="0" eb="3">
      <t>ハッチュウシャ</t>
    </rPh>
    <rPh sb="6" eb="8">
      <t>シハラ</t>
    </rPh>
    <rPh sb="10" eb="11">
      <t>オソ</t>
    </rPh>
    <phoneticPr fontId="2"/>
  </si>
  <si>
    <t>下請から手形での支払いを求められる</t>
    <rPh sb="0" eb="2">
      <t>シタウケ</t>
    </rPh>
    <rPh sb="4" eb="6">
      <t>テガタ</t>
    </rPh>
    <rPh sb="8" eb="10">
      <t>シハラ</t>
    </rPh>
    <rPh sb="12" eb="13">
      <t>モト</t>
    </rPh>
    <phoneticPr fontId="2"/>
  </si>
  <si>
    <t>下請が電子記録債権に対応していない</t>
    <rPh sb="0" eb="2">
      <t>シタウケ</t>
    </rPh>
    <rPh sb="3" eb="9">
      <t>デンシキロクサイケン</t>
    </rPh>
    <rPh sb="10" eb="12">
      <t>タイオウ</t>
    </rPh>
    <phoneticPr fontId="2"/>
  </si>
  <si>
    <t>下請が当社と異なる電子記録債権システムを導入</t>
    <rPh sb="0" eb="2">
      <t>シタウケ</t>
    </rPh>
    <rPh sb="3" eb="5">
      <t>トウシャ</t>
    </rPh>
    <rPh sb="6" eb="7">
      <t>コト</t>
    </rPh>
    <rPh sb="9" eb="13">
      <t>デンシキロク</t>
    </rPh>
    <rPh sb="13" eb="15">
      <t>サイケン</t>
    </rPh>
    <rPh sb="20" eb="22">
      <t>ドウニュウ</t>
    </rPh>
    <phoneticPr fontId="2"/>
  </si>
  <si>
    <t>全回答社数</t>
    <rPh sb="0" eb="5">
      <t>ゼンカイトウシャスウ</t>
    </rPh>
    <phoneticPr fontId="2"/>
  </si>
  <si>
    <t>Q75_その他</t>
  </si>
  <si>
    <t>令和８年の手形廃止に向け、貴社の課題について教えてください。手形で支払う側の立場の立場として、想定される課題について教えてください。（複数回答可）</t>
    <phoneticPr fontId="2"/>
  </si>
  <si>
    <t>現金払い（インターネットバンキング含む）に移行</t>
    <rPh sb="0" eb="2">
      <t>ゲンキン</t>
    </rPh>
    <rPh sb="2" eb="3">
      <t>ハラ</t>
    </rPh>
    <rPh sb="17" eb="18">
      <t>フク</t>
    </rPh>
    <rPh sb="21" eb="23">
      <t>イコウ</t>
    </rPh>
    <phoneticPr fontId="2"/>
  </si>
  <si>
    <t>一括決済方式（ファクタリング等）を導入</t>
    <rPh sb="0" eb="2">
      <t>イッカツ</t>
    </rPh>
    <rPh sb="2" eb="4">
      <t>ケッサイ</t>
    </rPh>
    <rPh sb="4" eb="6">
      <t>ホウシキ</t>
    </rPh>
    <rPh sb="14" eb="15">
      <t>ナド</t>
    </rPh>
    <rPh sb="17" eb="19">
      <t>ドウニュウ</t>
    </rPh>
    <phoneticPr fontId="2"/>
  </si>
  <si>
    <t>電子記録債権を導入</t>
    <rPh sb="0" eb="2">
      <t>デンシ</t>
    </rPh>
    <rPh sb="2" eb="4">
      <t>キロク</t>
    </rPh>
    <rPh sb="4" eb="6">
      <t>サイケン</t>
    </rPh>
    <rPh sb="7" eb="9">
      <t>ドウニュウ</t>
    </rPh>
    <phoneticPr fontId="2"/>
  </si>
  <si>
    <t>銀行借入れ等で対応</t>
    <rPh sb="0" eb="2">
      <t>ギンコウ</t>
    </rPh>
    <rPh sb="2" eb="4">
      <t>カリイ</t>
    </rPh>
    <rPh sb="5" eb="6">
      <t>ナド</t>
    </rPh>
    <rPh sb="7" eb="9">
      <t>タイオウ</t>
    </rPh>
    <phoneticPr fontId="2"/>
  </si>
  <si>
    <t>現時点では不明</t>
    <rPh sb="0" eb="3">
      <t>ゲンジテン</t>
    </rPh>
    <rPh sb="5" eb="7">
      <t>フメイ</t>
    </rPh>
    <phoneticPr fontId="2"/>
  </si>
  <si>
    <t>（手形廃止時）手形で支払う側の立場として、想定される対応について教えてください。（複数回答可）</t>
    <phoneticPr fontId="2"/>
  </si>
  <si>
    <t>Q76_その他</t>
  </si>
  <si>
    <t>（手形廃止時）手形を受け取る側の立場として、想定される資金繰りでの課題について教えてください。（複数回答可）</t>
    <phoneticPr fontId="2"/>
  </si>
  <si>
    <t>借入れを削減できる</t>
    <rPh sb="0" eb="2">
      <t>カリイ</t>
    </rPh>
    <rPh sb="4" eb="6">
      <t>サクゲン</t>
    </rPh>
    <phoneticPr fontId="2"/>
  </si>
  <si>
    <t>借入れの削減には至らないが、資金繰りが緩和される</t>
    <rPh sb="0" eb="2">
      <t>カリイ</t>
    </rPh>
    <rPh sb="4" eb="6">
      <t>サクゲン</t>
    </rPh>
    <rPh sb="8" eb="9">
      <t>イタ</t>
    </rPh>
    <rPh sb="14" eb="17">
      <t>シキング</t>
    </rPh>
    <rPh sb="19" eb="21">
      <t>カンワ</t>
    </rPh>
    <phoneticPr fontId="2"/>
  </si>
  <si>
    <t>手形割引が削減できる</t>
    <rPh sb="0" eb="4">
      <t>テガタワリビキ</t>
    </rPh>
    <rPh sb="5" eb="7">
      <t>サクゲン</t>
    </rPh>
    <phoneticPr fontId="2"/>
  </si>
  <si>
    <t>資金回収管理や取立ての手間が省ける</t>
    <rPh sb="0" eb="2">
      <t>シキン</t>
    </rPh>
    <rPh sb="2" eb="6">
      <t>カイシュウカンリ</t>
    </rPh>
    <rPh sb="7" eb="9">
      <t>トリタ</t>
    </rPh>
    <rPh sb="11" eb="13">
      <t>テマ</t>
    </rPh>
    <rPh sb="14" eb="15">
      <t>ハブ</t>
    </rPh>
    <phoneticPr fontId="2"/>
  </si>
  <si>
    <t>資金の回収先に合わせて電子記録債権等を導入する必要がある</t>
    <rPh sb="0" eb="2">
      <t>シキン</t>
    </rPh>
    <rPh sb="3" eb="6">
      <t>カイシュウサキ</t>
    </rPh>
    <rPh sb="7" eb="8">
      <t>ア</t>
    </rPh>
    <rPh sb="11" eb="13">
      <t>デンシ</t>
    </rPh>
    <rPh sb="13" eb="15">
      <t>キロク</t>
    </rPh>
    <rPh sb="15" eb="17">
      <t>サイケン</t>
    </rPh>
    <rPh sb="17" eb="18">
      <t>ナド</t>
    </rPh>
    <rPh sb="19" eb="21">
      <t>ドウニュウ</t>
    </rPh>
    <rPh sb="23" eb="25">
      <t>ヒツヨウ</t>
    </rPh>
    <phoneticPr fontId="2"/>
  </si>
  <si>
    <t>特に影響はない</t>
    <rPh sb="0" eb="1">
      <t>トク</t>
    </rPh>
    <rPh sb="2" eb="4">
      <t>エイキョウ</t>
    </rPh>
    <phoneticPr fontId="2"/>
  </si>
  <si>
    <t>Q77_その他</t>
  </si>
  <si>
    <t>貴社の事業承継に向けた現時点での状況を教えてください。</t>
  </si>
  <si>
    <t>現時点では未定である</t>
  </si>
  <si>
    <t>承継は予定しているが後継者は決まっていない</t>
  </si>
  <si>
    <t>他社に譲渡（合併・併合を含む）を行う予定である</t>
  </si>
  <si>
    <t>廃業予定である</t>
  </si>
  <si>
    <t>予定者を含め後継者は決定しており、承継は円滑に進む予定である</t>
  </si>
  <si>
    <t>（農林水産省）「（概ね）適正であるが、問題も感じている」、「（一部）不適正（問題を感じている）」と回答された方に伺います。現場の状況等を踏まえた適切な工期設定について、問題と感じていることをお答えください。</t>
  </si>
  <si>
    <t>（防衛省）「（概ね）適正であるが、問題も感じている」、「（一部）不適正（問題を感じている）」と回答された方に伺います。現場の状況等を踏まえた適切な工期設定について、問題と感じていることをお答えください。</t>
  </si>
  <si>
    <t>（都道府県・政令指定都市）「（概ね）適正であるが、問題も感じている」、「（一部）不適正（問題を感じている）」と回答された方に伺います。現場の状況等を踏まえた適切な工期設定について、問題と感じていることをお答えください。</t>
  </si>
  <si>
    <t>（市区町村）「（概ね）適正であるが、問題も感じている」、「（一部）不適正（問題を感じている）」と回答された方に伺います。現場の状況等を踏まえた適切な工期設定について、問題と感じていることをお答えください。</t>
  </si>
  <si>
    <t>（民間発注者）「（概ね）適正であるが、問題も感じている」、「（一部）不適正（問題を感じている）」と回答された方に伺います。現場の状況等を踏まえた適切な工期設定について、問題と感じていることをお答えください。</t>
  </si>
  <si>
    <t>災害復旧工事についての問題点や要望する施策等がございましたら、お聞かせください。</t>
  </si>
  <si>
    <t>1.5%～3%未満</t>
  </si>
  <si>
    <t>1.5%未満</t>
  </si>
  <si>
    <t>3%~5%未満</t>
  </si>
  <si>
    <t>5%～6%未満</t>
  </si>
  <si>
    <t>その他</t>
    <rPh sb="2" eb="3">
      <t>タ</t>
    </rPh>
    <phoneticPr fontId="2"/>
  </si>
  <si>
    <t>国土交通省</t>
    <phoneticPr fontId="2"/>
  </si>
  <si>
    <t>農林水産省</t>
    <phoneticPr fontId="2"/>
  </si>
  <si>
    <t>防衛省</t>
    <phoneticPr fontId="2"/>
  </si>
  <si>
    <t>都道府県・政令指定都市</t>
    <phoneticPr fontId="2"/>
  </si>
  <si>
    <t>市区町村</t>
    <phoneticPr fontId="2"/>
  </si>
  <si>
    <t>小ロット工事</t>
    <phoneticPr fontId="3"/>
  </si>
  <si>
    <t>Q2_PFI事業者</t>
    <phoneticPr fontId="2"/>
  </si>
  <si>
    <t>（国土交通省）「（概ね）適正であるが、問題も感じている」、「（一部）不適正（問題を感じている）」と回答された方に伺います。現場の状況等を踏まえた適切な工期設定について、問題と感じていることをお答えください。</t>
    <phoneticPr fontId="2"/>
  </si>
  <si>
    <t>（PFI事業者）「（概ね）反映されているが、問題も感じている」、「（あまり）反映されていない（問題を感じている）」と回答された方に伺います。予定価格について、問題と感じていることをお答えください。</t>
    <phoneticPr fontId="2"/>
  </si>
  <si>
    <t>その他</t>
    <rPh sb="2" eb="3">
      <t>タ</t>
    </rPh>
    <phoneticPr fontId="2"/>
  </si>
  <si>
    <t>その他</t>
    <rPh sb="2" eb="3">
      <t>タ</t>
    </rPh>
    <phoneticPr fontId="2"/>
  </si>
  <si>
    <t>計</t>
    <rPh sb="0" eb="1">
      <t>ケイ</t>
    </rPh>
    <phoneticPr fontId="2"/>
  </si>
  <si>
    <t>予定していた工事が受注できなかった（競争激化）</t>
    <rPh sb="0" eb="2">
      <t>ヨテイ</t>
    </rPh>
    <rPh sb="6" eb="8">
      <t>コウジ</t>
    </rPh>
    <rPh sb="9" eb="11">
      <t>ジュチュウ</t>
    </rPh>
    <rPh sb="18" eb="20">
      <t>キョウソウ</t>
    </rPh>
    <rPh sb="20" eb="22">
      <t>ゲキカ</t>
    </rPh>
    <phoneticPr fontId="2"/>
  </si>
  <si>
    <t>予定していた工事が受注できなかった（人手不足）</t>
    <rPh sb="0" eb="2">
      <t>ヨテイ</t>
    </rPh>
    <rPh sb="6" eb="8">
      <t>コウジ</t>
    </rPh>
    <rPh sb="9" eb="11">
      <t>ジュチュウ</t>
    </rPh>
    <rPh sb="18" eb="22">
      <t>ヒトデフソク</t>
    </rPh>
    <phoneticPr fontId="2"/>
  </si>
  <si>
    <t>予定していた利益が確保できなかった（資材価格高騰）</t>
    <rPh sb="0" eb="2">
      <t>ヨテイ</t>
    </rPh>
    <rPh sb="6" eb="8">
      <t>リエキ</t>
    </rPh>
    <rPh sb="9" eb="11">
      <t>カクホ</t>
    </rPh>
    <rPh sb="18" eb="22">
      <t>シザイカカク</t>
    </rPh>
    <rPh sb="22" eb="24">
      <t>コウトウ</t>
    </rPh>
    <phoneticPr fontId="2"/>
  </si>
  <si>
    <t>既に十分な給与を支払っている</t>
    <rPh sb="0" eb="1">
      <t>スデ</t>
    </rPh>
    <rPh sb="2" eb="4">
      <t>ジュウブン</t>
    </rPh>
    <rPh sb="5" eb="7">
      <t>キュウヨ</t>
    </rPh>
    <rPh sb="8" eb="10">
      <t>シハラ</t>
    </rPh>
    <phoneticPr fontId="2"/>
  </si>
  <si>
    <t>「達していない」と回答された方に伺います。賃上げの基準を達成できなかった要因についてお答えください（複数回答可）。</t>
    <phoneticPr fontId="2"/>
  </si>
  <si>
    <t>その他</t>
    <rPh sb="2" eb="3">
      <t>タ</t>
    </rPh>
    <phoneticPr fontId="2"/>
  </si>
  <si>
    <t>その他</t>
    <rPh sb="2" eb="3">
      <t>タ</t>
    </rPh>
    <phoneticPr fontId="2"/>
  </si>
  <si>
    <t>取引先からの要請がない（取引先の体制整備不足を含む）</t>
    <rPh sb="0" eb="2">
      <t>トリヒキ</t>
    </rPh>
    <rPh sb="2" eb="3">
      <t>サキ</t>
    </rPh>
    <rPh sb="6" eb="8">
      <t>ヨウセイ</t>
    </rPh>
    <rPh sb="12" eb="14">
      <t>トリヒキ</t>
    </rPh>
    <rPh sb="14" eb="15">
      <t>サキ</t>
    </rPh>
    <rPh sb="16" eb="18">
      <t>タイセイ</t>
    </rPh>
    <rPh sb="18" eb="20">
      <t>セイビ</t>
    </rPh>
    <rPh sb="20" eb="22">
      <t>ブソク</t>
    </rPh>
    <rPh sb="23" eb="24">
      <t>フク</t>
    </rPh>
    <phoneticPr fontId="2"/>
  </si>
  <si>
    <t>環境配慮（ぺーバーレス）</t>
    <phoneticPr fontId="2"/>
  </si>
  <si>
    <t>人員の確保ができない</t>
    <rPh sb="0" eb="2">
      <t>ジンイン</t>
    </rPh>
    <rPh sb="3" eb="5">
      <t>カクホ</t>
    </rPh>
    <phoneticPr fontId="2"/>
  </si>
  <si>
    <t>（元請−下請間取引）「⾏っている」、「⼀部⾏っている」と回答された⽅に伺います。電⼦契約を⾏っている理由は何ですか（複数回答可）。</t>
    <phoneticPr fontId="2"/>
  </si>
  <si>
    <t>（元請−下請間取引）「⾏っていない」と回答された⽅に伺います。電⼦契約を⾏わない理由は何ですか（複数回答可）。</t>
    <phoneticPr fontId="2"/>
  </si>
  <si>
    <t>環境配慮（ペーパーレス）</t>
    <phoneticPr fontId="2"/>
  </si>
  <si>
    <t>（発注者との取引）「労務費相当分を現金、残りを手形」、「労務費に満たない額を現金、残りを手形」、「全額手形」と回答された⽅に伺います。手形の期間はどの程度でしょうか。</t>
    <phoneticPr fontId="2"/>
  </si>
  <si>
    <t>スライド条項における事業者負担（1%）</t>
    <phoneticPr fontId="2"/>
  </si>
  <si>
    <t>発注者ごとの独自項目が多く、受注者の負担が大きい</t>
  </si>
  <si>
    <t>発注者の総合評価落札方式の知識が不足している</t>
  </si>
  <si>
    <t>急な提出依頼に対応するため、作成する書類が減らない</t>
  </si>
  <si>
    <t>発注側担当者によって必要書類が異なる</t>
    <phoneticPr fontId="2"/>
  </si>
  <si>
    <t>事業量の減少（公共）</t>
  </si>
  <si>
    <t>事業量の減少（民間）</t>
  </si>
  <si>
    <t>全回答社数</t>
    <rPh sb="0" eb="1">
      <t>ゼン</t>
    </rPh>
    <rPh sb="1" eb="3">
      <t>カイトウ</t>
    </rPh>
    <rPh sb="3" eb="4">
      <t>シャ</t>
    </rPh>
    <rPh sb="4" eb="5">
      <t>スウ</t>
    </rPh>
    <phoneticPr fontId="2"/>
  </si>
  <si>
    <t>請負金額が一定金額未満の場合、工事現場に配置が求められている監理（主任）技術者について、ICTの活用等の一定の要件満たす場合には、専任工事現場を兼務できることとなりました。貴社では監理（主任）技術者に現場を兼務させたことはありますか。</t>
    <phoneticPr fontId="2"/>
  </si>
  <si>
    <t>特になし</t>
    <phoneticPr fontId="2"/>
  </si>
  <si>
    <t>「施工条件の変化等に伴う必要な契約変更」、「スライド条項の適用申請」について、問題点やご意見等がございましたら、自由にご記入ください。</t>
    <phoneticPr fontId="2"/>
  </si>
  <si>
    <t>「総合評価落札方式における賃上げ実施企業への加点措置」についてどのように感じていますか。</t>
    <phoneticPr fontId="2"/>
  </si>
  <si>
    <t>「現場条件と発注者の積算が整合していない」、「標準歩掛りと実際の施工の金額が合わない」と回答された方に伺います。整合しない・合っていない積算や歩掛りは、どのようなものがありますか（複数回答可）。</t>
    <phoneticPr fontId="2"/>
  </si>
  <si>
    <t>Q3_削除する項目</t>
    <rPh sb="3" eb="5">
      <t>サクジョ</t>
    </rPh>
    <rPh sb="7" eb="9">
      <t>コウモク</t>
    </rPh>
    <phoneticPr fontId="2"/>
  </si>
  <si>
    <t>賃上げを加点評価される対象工事が少ない</t>
    <phoneticPr fontId="2"/>
  </si>
  <si>
    <t>完工高</t>
    <rPh sb="0" eb="3">
      <t>カンコウダカ</t>
    </rPh>
    <phoneticPr fontId="2"/>
  </si>
  <si>
    <t>回答数</t>
    <rPh sb="0" eb="3">
      <t>カイトウスウ</t>
    </rPh>
    <phoneticPr fontId="2"/>
  </si>
  <si>
    <t>構成比</t>
    <rPh sb="0" eb="3">
      <t>コウセイヒ</t>
    </rPh>
    <phoneticPr fontId="2"/>
  </si>
  <si>
    <t>設計変更した後の工期設定がタイト</t>
  </si>
  <si>
    <t>スライド条項の適用を申請（不明を除く）</t>
    <rPh sb="4" eb="6">
      <t>ジョウコウ</t>
    </rPh>
    <rPh sb="7" eb="9">
      <t>テキヨウ</t>
    </rPh>
    <rPh sb="10" eb="12">
      <t>シンセイ</t>
    </rPh>
    <rPh sb="13" eb="15">
      <t>フメイ</t>
    </rPh>
    <rPh sb="16" eb="17">
      <t>ノゾ</t>
    </rPh>
    <phoneticPr fontId="2"/>
  </si>
  <si>
    <t>契約書に条項がなく、申請できなかった</t>
    <phoneticPr fontId="2"/>
  </si>
  <si>
    <t>計</t>
    <rPh sb="0" eb="1">
      <t>ケイ</t>
    </rPh>
    <phoneticPr fontId="2"/>
  </si>
  <si>
    <t>行われていない</t>
    <phoneticPr fontId="2"/>
  </si>
  <si>
    <t>準備期間・後片付け・資材搬入期間等が考慮されていない</t>
    <rPh sb="2" eb="4">
      <t>キカン</t>
    </rPh>
    <phoneticPr fontId="2"/>
  </si>
  <si>
    <r>
      <t>（民間発注者との取引）「</t>
    </r>
    <r>
      <rPr>
        <sz val="9"/>
        <color theme="0"/>
        <rFont val="游ゴシック"/>
        <family val="3"/>
        <charset val="128"/>
      </rPr>
      <t>⾏</t>
    </r>
    <r>
      <rPr>
        <sz val="9"/>
        <color theme="0"/>
        <rFont val="ＭＳ Ｐゴシック"/>
        <family val="3"/>
        <charset val="128"/>
        <scheme val="minor"/>
      </rPr>
      <t>っていない」と回答された</t>
    </r>
    <r>
      <rPr>
        <sz val="9"/>
        <color theme="0"/>
        <rFont val="游ゴシック"/>
        <family val="3"/>
        <charset val="128"/>
      </rPr>
      <t>⽅</t>
    </r>
    <r>
      <rPr>
        <sz val="9"/>
        <color theme="0"/>
        <rFont val="ＭＳ Ｐゴシック"/>
        <family val="3"/>
        <charset val="128"/>
        <scheme val="minor"/>
      </rPr>
      <t>に伺います。電</t>
    </r>
    <r>
      <rPr>
        <sz val="9"/>
        <color theme="0"/>
        <rFont val="游ゴシック"/>
        <family val="3"/>
        <charset val="128"/>
      </rPr>
      <t>⼦</t>
    </r>
    <r>
      <rPr>
        <sz val="9"/>
        <color theme="0"/>
        <rFont val="ＭＳ Ｐゴシック"/>
        <family val="3"/>
        <charset val="128"/>
        <scheme val="minor"/>
      </rPr>
      <t>契約を</t>
    </r>
    <r>
      <rPr>
        <sz val="9"/>
        <color theme="0"/>
        <rFont val="游ゴシック"/>
        <family val="3"/>
        <charset val="128"/>
      </rPr>
      <t>⾏</t>
    </r>
    <r>
      <rPr>
        <sz val="9"/>
        <color theme="0"/>
        <rFont val="ＭＳ Ｐゴシック"/>
        <family val="3"/>
        <charset val="128"/>
        <scheme val="minor"/>
      </rPr>
      <t>わない理由は何ですか（複数回答可）。</t>
    </r>
    <phoneticPr fontId="2"/>
  </si>
  <si>
    <t>都道府県／　一般土木</t>
    <phoneticPr fontId="2"/>
  </si>
  <si>
    <t>一般社団法人　全国建設業協会</t>
    <rPh sb="0" eb="2">
      <t>イッパン</t>
    </rPh>
    <rPh sb="2" eb="4">
      <t>シャダン</t>
    </rPh>
    <rPh sb="4" eb="6">
      <t>ホウジン</t>
    </rPh>
    <rPh sb="7" eb="9">
      <t>ゼンコク</t>
    </rPh>
    <rPh sb="9" eb="12">
      <t>ケンセツギョウ</t>
    </rPh>
    <rPh sb="12" eb="14">
      <t>キョウカイ</t>
    </rPh>
    <phoneticPr fontId="2"/>
  </si>
  <si>
    <t>令和７年度「発注関係事務の運用に関する指針（運用指針）」の運用状況等に関するアンケート</t>
    <rPh sb="0" eb="2">
      <t>レイワ</t>
    </rPh>
    <rPh sb="3" eb="5">
      <t>ネンド</t>
    </rPh>
    <rPh sb="6" eb="8">
      <t>ハッチュウ</t>
    </rPh>
    <rPh sb="8" eb="10">
      <t>カンケイ</t>
    </rPh>
    <rPh sb="10" eb="12">
      <t>ジム</t>
    </rPh>
    <rPh sb="13" eb="15">
      <t>ウンヨウ</t>
    </rPh>
    <rPh sb="16" eb="17">
      <t>カン</t>
    </rPh>
    <rPh sb="19" eb="21">
      <t>シシン</t>
    </rPh>
    <rPh sb="22" eb="26">
      <t>ウンヨウシシン</t>
    </rPh>
    <phoneticPr fontId="2"/>
  </si>
  <si>
    <t>○調査概要</t>
    <rPh sb="1" eb="5">
      <t>チョウサガイヨウ</t>
    </rPh>
    <phoneticPr fontId="2"/>
  </si>
  <si>
    <t>【調査の目的】</t>
    <phoneticPr fontId="2"/>
  </si>
  <si>
    <t>各都道府県協会や各都道府県協会所属の会員企業の状況や課題等を把握し、入札契約制度等の改善に係る要望等にあたっての</t>
    <rPh sb="26" eb="28">
      <t>カダイ</t>
    </rPh>
    <rPh sb="28" eb="29">
      <t>トウ</t>
    </rPh>
    <rPh sb="40" eb="41">
      <t>トウ</t>
    </rPh>
    <phoneticPr fontId="2"/>
  </si>
  <si>
    <t>基礎資料とすることを目的に調査を実施するもの。</t>
    <phoneticPr fontId="17"/>
  </si>
  <si>
    <t>【調査の内容】</t>
  </si>
  <si>
    <t>・各発注者における指針の運用状況</t>
    <phoneticPr fontId="2"/>
  </si>
  <si>
    <t>・会員企業の現況</t>
    <phoneticPr fontId="2"/>
  </si>
  <si>
    <t>・地域建設業の持続性確保</t>
    <phoneticPr fontId="2"/>
  </si>
  <si>
    <t>・災害時における対応</t>
    <phoneticPr fontId="2"/>
  </si>
  <si>
    <t>等</t>
    <rPh sb="0" eb="1">
      <t>トウ</t>
    </rPh>
    <phoneticPr fontId="17"/>
  </si>
  <si>
    <t>【実施概要】</t>
  </si>
  <si>
    <t>・調査期間</t>
  </si>
  <si>
    <t>・調査対象</t>
  </si>
  <si>
    <t>47都道府県建設業協会及び会員企業</t>
  </si>
  <si>
    <t>・回答数</t>
  </si>
  <si>
    <t>　　　　</t>
  </si>
  <si>
    <t>会員企業　計1,891社</t>
    <phoneticPr fontId="2"/>
  </si>
  <si>
    <t>・集計方法</t>
  </si>
  <si>
    <t>都道府県建設業協会及び会員企業の回答をそれぞれ単純集計。ただし、各設問における「不明」回答および</t>
    <phoneticPr fontId="2"/>
  </si>
  <si>
    <t>【企業の属性】</t>
    <rPh sb="1" eb="3">
      <t>キギョウ</t>
    </rPh>
    <rPh sb="4" eb="6">
      <t>ゾクセイ</t>
    </rPh>
    <phoneticPr fontId="2"/>
  </si>
  <si>
    <t>従業員数</t>
    <rPh sb="0" eb="4">
      <t>ジュウギョウインスウ</t>
    </rPh>
    <phoneticPr fontId="2"/>
  </si>
  <si>
    <t>入札参加資格等級</t>
    <rPh sb="0" eb="2">
      <t>ニュウサツ</t>
    </rPh>
    <rPh sb="2" eb="4">
      <t>サンカ</t>
    </rPh>
    <rPh sb="4" eb="6">
      <t>シカク</t>
    </rPh>
    <rPh sb="6" eb="8">
      <t>トウキュウ</t>
    </rPh>
    <phoneticPr fontId="2"/>
  </si>
  <si>
    <t>１．運用指針の運用状況</t>
    <rPh sb="2" eb="6">
      <t>ウンヨウシシン</t>
    </rPh>
    <rPh sb="7" eb="11">
      <t>ウンヨウジョウキョウ</t>
    </rPh>
    <phoneticPr fontId="2"/>
  </si>
  <si>
    <t>Q2.「（概ね）反映されているが、問題も感じている」、「（あまり）反映されていない（問題を感じている）」と回答された</t>
    <phoneticPr fontId="2"/>
  </si>
  <si>
    <t>方に伺います。予定価格について、問題と感じていることをお答えください（複数回答可）。</t>
    <phoneticPr fontId="2"/>
  </si>
  <si>
    <t>※「賃上げ」とは、「総合評価落札方式における賃上げ実施企業への加点措置」における賃上げ表明の対象となる特定部門や</t>
    <phoneticPr fontId="2"/>
  </si>
  <si>
    <t>職種によらない全社的な賃上げの取組を指します。</t>
  </si>
  <si>
    <t>Q28.「行った」と回答をされた方に伺います。「総合評価落札方式における賃上げ実施企業への加点措置」について、</t>
    <phoneticPr fontId="2"/>
  </si>
  <si>
    <t>申請した賃上げ基準に達しましたか。</t>
  </si>
  <si>
    <t>Q30.「一部不満がある」、「不満がある」と回答された方に伺います。不満があるとした理由をお答えください（複数回答可）。</t>
    <phoneticPr fontId="2"/>
  </si>
  <si>
    <t>発注者ごとにお答えください。</t>
  </si>
  <si>
    <t>（複数回答可）。</t>
  </si>
  <si>
    <t>２．会員企業の現況</t>
    <rPh sb="2" eb="4">
      <t>カイイン</t>
    </rPh>
    <rPh sb="4" eb="6">
      <t>キギョウ</t>
    </rPh>
    <rPh sb="7" eb="9">
      <t>ゲンキョウ</t>
    </rPh>
    <phoneticPr fontId="2"/>
  </si>
  <si>
    <t>（複数回答可）。</t>
    <phoneticPr fontId="17"/>
  </si>
  <si>
    <t>　</t>
    <phoneticPr fontId="2"/>
  </si>
  <si>
    <t>３.地域建設業の持続性確保</t>
    <rPh sb="2" eb="4">
      <t>チイキ</t>
    </rPh>
    <rPh sb="4" eb="7">
      <t>ケンセツギョウ</t>
    </rPh>
    <rPh sb="8" eb="13">
      <t>ジゾクセイカクホ</t>
    </rPh>
    <phoneticPr fontId="2"/>
  </si>
  <si>
    <t>５.建設業界が抱える課題</t>
    <rPh sb="2" eb="4">
      <t>ケンセツ</t>
    </rPh>
    <rPh sb="4" eb="6">
      <t>ギョウカイ</t>
    </rPh>
    <rPh sb="7" eb="8">
      <t>カカ</t>
    </rPh>
    <rPh sb="10" eb="12">
      <t>カダイ</t>
    </rPh>
    <phoneticPr fontId="2"/>
  </si>
  <si>
    <t>（概ね）反映されており、問題は感じていない</t>
    <phoneticPr fontId="2"/>
  </si>
  <si>
    <t xml:space="preserve">Q3.「現場条件と発注者の積算が整合していない」、「標準歩掛りと実際の施工の金額が合わない」と回答された方に
</t>
    <rPh sb="4" eb="6">
      <t>ゲンバ</t>
    </rPh>
    <rPh sb="6" eb="8">
      <t>ジョウケン</t>
    </rPh>
    <rPh sb="9" eb="12">
      <t>ハッチュウシャ</t>
    </rPh>
    <rPh sb="13" eb="15">
      <t>セキサン</t>
    </rPh>
    <rPh sb="16" eb="18">
      <t>セイゴウ</t>
    </rPh>
    <rPh sb="26" eb="30">
      <t>ヒョウジュンブガカリ</t>
    </rPh>
    <rPh sb="32" eb="34">
      <t>ジッサイ</t>
    </rPh>
    <rPh sb="35" eb="37">
      <t>セコウ</t>
    </rPh>
    <rPh sb="38" eb="40">
      <t>キンガク</t>
    </rPh>
    <rPh sb="41" eb="42">
      <t>ア</t>
    </rPh>
    <rPh sb="47" eb="49">
      <t>カイトウ</t>
    </rPh>
    <rPh sb="52" eb="53">
      <t>カタ</t>
    </rPh>
    <phoneticPr fontId="2"/>
  </si>
  <si>
    <t>伺います。整合しない・合っていない積算や歩掛リは、どのようなものがありますか（複数回答可）。</t>
  </si>
  <si>
    <t>Q5.直近1年間（令和6年6月1日～令和7年5月31日）の歩切りの状況について、発注者ごとにお答えください。</t>
    <rPh sb="3" eb="5">
      <t>チョッキン</t>
    </rPh>
    <rPh sb="6" eb="8">
      <t>ネンカン</t>
    </rPh>
    <rPh sb="9" eb="11">
      <t>レイワ</t>
    </rPh>
    <rPh sb="12" eb="13">
      <t>ネン</t>
    </rPh>
    <rPh sb="14" eb="15">
      <t>ガツ</t>
    </rPh>
    <rPh sb="16" eb="17">
      <t>ニチ</t>
    </rPh>
    <rPh sb="18" eb="20">
      <t>レイワ</t>
    </rPh>
    <rPh sb="21" eb="22">
      <t>ネン</t>
    </rPh>
    <rPh sb="23" eb="24">
      <t>ガツ</t>
    </rPh>
    <rPh sb="26" eb="27">
      <t>ニチ</t>
    </rPh>
    <rPh sb="29" eb="31">
      <t>ブギリ</t>
    </rPh>
    <rPh sb="33" eb="35">
      <t>ジョウキョウ</t>
    </rPh>
    <rPh sb="40" eb="43">
      <t>ハッチュウシャ</t>
    </rPh>
    <rPh sb="47" eb="48">
      <t>コタ</t>
    </rPh>
    <phoneticPr fontId="2"/>
  </si>
  <si>
    <t>Q7.「工期に関する基準」の実施が勧告されていますが、直近1年間（令和6年6月1日～令和7年5月31日）の工事では、</t>
    <rPh sb="4" eb="6">
      <t>コウキ</t>
    </rPh>
    <rPh sb="7" eb="8">
      <t>カン</t>
    </rPh>
    <rPh sb="10" eb="12">
      <t>キジュン</t>
    </rPh>
    <rPh sb="14" eb="16">
      <t>ジッシ</t>
    </rPh>
    <rPh sb="17" eb="19">
      <t>カンコク</t>
    </rPh>
    <rPh sb="27" eb="29">
      <t>チョッキン</t>
    </rPh>
    <rPh sb="30" eb="32">
      <t>ネンカン</t>
    </rPh>
    <rPh sb="33" eb="35">
      <t>レイワ</t>
    </rPh>
    <rPh sb="36" eb="37">
      <t>ネン</t>
    </rPh>
    <rPh sb="38" eb="39">
      <t>ガツ</t>
    </rPh>
    <rPh sb="40" eb="41">
      <t>ニチ</t>
    </rPh>
    <rPh sb="42" eb="44">
      <t>レイワ</t>
    </rPh>
    <rPh sb="45" eb="46">
      <t>ネン</t>
    </rPh>
    <rPh sb="47" eb="48">
      <t>ガツ</t>
    </rPh>
    <rPh sb="50" eb="51">
      <t>ニチ</t>
    </rPh>
    <rPh sb="53" eb="55">
      <t>コウジ</t>
    </rPh>
    <phoneticPr fontId="2"/>
  </si>
  <si>
    <t>現場の状況等を踏まえた適切な工期が設定されていますか。発注者ごとにお答えください。</t>
    <phoneticPr fontId="2"/>
  </si>
  <si>
    <t xml:space="preserve">Q10.直近１年間（令和６年６月１日～令和７年５月３１日）で施工条件の変化等に伴う必要な設計変更は行われていますか。
</t>
    <phoneticPr fontId="2"/>
  </si>
  <si>
    <t>注文者（元請会社等）に対して見積書を提出していますか。</t>
  </si>
  <si>
    <t xml:space="preserve"> 時等に資材価格等の高騰のおそれがある旨（おそれ情報）を通知したことがありますか。</t>
    <phoneticPr fontId="2"/>
  </si>
  <si>
    <t xml:space="preserve">Q12.直近１年間（令和６年６月１日～令和７年５月３１日）で、貴社が民間工事又は下請として工事を受注する際、発注者や
　　   </t>
    <phoneticPr fontId="2"/>
  </si>
  <si>
    <t>Q13.「必ず提出している」、「ほぼ提出している」と回答された方に伺います。貴社は発注者や注文者に対して、見積書交付</t>
    <phoneticPr fontId="2"/>
  </si>
  <si>
    <t>Q15.「行われていない」、「契約変更協議を申し出ていない」と回答された方に伺います。</t>
    <phoneticPr fontId="2"/>
  </si>
  <si>
    <t>直近１年間（令和６年６月１日～令和７年５月３１日）に、労務費や資材価格の上昇分の変更が行われなかったため、原価を</t>
    <phoneticPr fontId="2"/>
  </si>
  <si>
    <t>下回る契約（赤字）になったことはありますか。発注者ごとにお答えください。</t>
  </si>
  <si>
    <t>Q17.「申請し、適用された」と回答された方に伺います。スライド条項の適用申請を行った際の手続きや結果について、</t>
    <phoneticPr fontId="2"/>
  </si>
  <si>
    <t>どのように感じていますか。「申請し、適用された」と回答された発注者についてお答えください。</t>
    <phoneticPr fontId="2"/>
  </si>
  <si>
    <t>Q18.スライド条項の適用を申請するに当たり、問題と感じていることをお答えください（複数回答可）。</t>
    <phoneticPr fontId="2"/>
  </si>
  <si>
    <t xml:space="preserve">Q19.「施工条件の変化等に伴う必要な契約変更」、「スライド条項の適用申請」について、問題点やご意見等がございましたら、
</t>
    <phoneticPr fontId="2"/>
  </si>
  <si>
    <t>者、設計者）は行われていますか。発注者ごとにお答えください。</t>
    <phoneticPr fontId="17"/>
  </si>
  <si>
    <t>Q21.直近１年間（令和６年６月１日～令和７年５月３１日）で、ワンデーレスポンスは行われていますか。</t>
    <phoneticPr fontId="2"/>
  </si>
  <si>
    <t>Q22.直近１年間（令和６年６月１日～令和７年５月３１日）で、設計変更手続きの迅速化、透明性確保のために、受発注者が</t>
    <phoneticPr fontId="2"/>
  </si>
  <si>
    <t>集まり、協議する会議（設計変更審査会議）は行われていますか。発注者ごとにお答えください。</t>
    <phoneticPr fontId="2"/>
  </si>
  <si>
    <t>Q23.直近１年間（令和６年６月１日～令和７年５月３１日）で、ウィークリースタンスは行われていますか。</t>
    <phoneticPr fontId="2"/>
  </si>
  <si>
    <t xml:space="preserve">Q24.受発注者間の情報共有や協議の迅速化の手段等について、問題点やご意見等がございましたら、自由にご記入ください。
</t>
    <phoneticPr fontId="2"/>
  </si>
  <si>
    <t>Q25.貴社は、令和６年度、令和７年度に賃上げを実施しましたか。実施した場合は、その水準をお答えください。</t>
    <phoneticPr fontId="2"/>
  </si>
  <si>
    <t>Q26.「実施していない」と回答された方に伺います。賃上げを実施しなかった主な理由は何ですか。</t>
    <phoneticPr fontId="2"/>
  </si>
  <si>
    <t>Q27.国土交通省の工事を受注している方に伺います。「総合評価落札方式における賃上げ実施企業への加点措置」について、</t>
    <phoneticPr fontId="2"/>
  </si>
  <si>
    <t>令和６年度に国土交通省に対し加点措置の申請を行いましたか。</t>
  </si>
  <si>
    <t>Q29.「総合評価落札方式における賃上げ実施企業への加点措置」についてどのように感じていますか。</t>
    <phoneticPr fontId="2"/>
  </si>
  <si>
    <t>評価落札方式が選択・活用されていますか。発注者ごとにお答えください。</t>
    <phoneticPr fontId="2"/>
  </si>
  <si>
    <t>（複数回答可）。</t>
    <phoneticPr fontId="2"/>
  </si>
  <si>
    <t>Q33.直近１年間（令和６年６月１日～令和７年５月３１日）で、工事関係書類の簡素化は進みましたか。</t>
    <phoneticPr fontId="2"/>
  </si>
  <si>
    <t>Q35.工事書類の簡素化について、問題点やご意見等がございましたら、自由にご記入ください。</t>
    <phoneticPr fontId="2"/>
  </si>
  <si>
    <t>Q36.請負金額が一定金額未満の場合、工事現場に配置が求められている監理（主任）技術者について、ICTの活用等の一定の</t>
    <phoneticPr fontId="2"/>
  </si>
  <si>
    <t>ありますか。</t>
  </si>
  <si>
    <t>Q37.工事現場ごとに専任で置くこととされている監理（主任）技術者について、ICTの活用等の一定の要件を満たす場合、</t>
    <phoneticPr fontId="2"/>
  </si>
  <si>
    <t>営業所技術者等が当該工事の監理（主任）技術者の職務を兼務することが可能となっています。貴社では営業所技術者に監理</t>
    <phoneticPr fontId="2"/>
  </si>
  <si>
    <t>（主任）技術者を兼務させたことはありますか。</t>
    <phoneticPr fontId="2"/>
  </si>
  <si>
    <t>Q38.現場技術者の専任義務の合理化について、問題点やご意見等がございましたら、自由にご記入ください。</t>
    <phoneticPr fontId="2"/>
  </si>
  <si>
    <t>Q39.直近１年間（令和６年６月１日～令和７年５月３１日）とその前の１年間とを比べて、受注の状況はいかがですか。</t>
    <phoneticPr fontId="2"/>
  </si>
  <si>
    <t>Q40.「悪くなってきた」、「悪い」と回答された方に伺います。受注の状況が悪化傾向にある主な要因についてお答えください</t>
    <phoneticPr fontId="2"/>
  </si>
  <si>
    <t>Q41.受注の状況について問題に感じていること等がございましたら、自由にご記入ください。</t>
    <phoneticPr fontId="2"/>
  </si>
  <si>
    <t>Q42.直近決算（令和６年度決算）とその前の決算とを比べて、利益の状況はどのようになっていますか。</t>
    <rPh sb="4" eb="6">
      <t>チョッキン</t>
    </rPh>
    <rPh sb="6" eb="8">
      <t>ケッサン</t>
    </rPh>
    <rPh sb="9" eb="11">
      <t>レイワ</t>
    </rPh>
    <rPh sb="12" eb="14">
      <t>ネンド</t>
    </rPh>
    <rPh sb="14" eb="16">
      <t>ケッサン</t>
    </rPh>
    <rPh sb="20" eb="21">
      <t>マエ</t>
    </rPh>
    <rPh sb="22" eb="24">
      <t>ケッサン</t>
    </rPh>
    <rPh sb="26" eb="27">
      <t>クラ</t>
    </rPh>
    <rPh sb="30" eb="32">
      <t>リエキ</t>
    </rPh>
    <rPh sb="33" eb="35">
      <t>ジョウキョウ</t>
    </rPh>
    <phoneticPr fontId="2"/>
  </si>
  <si>
    <t>Q43.「悪くなってきた」、「悪い」と回答された方に伺います。利益の状況が悪化傾向にある主な要因についてお答えください</t>
    <phoneticPr fontId="2"/>
  </si>
  <si>
    <t>Q44.利益の状況について、問題に感じていること等がございましたら、自由にご記入ください。</t>
    <phoneticPr fontId="2"/>
  </si>
  <si>
    <t>Q45.貴社が今後も地域建設業として持続性を確保していくために課題として考えていることは何ですか（複数回答可）。</t>
    <phoneticPr fontId="2"/>
  </si>
  <si>
    <t>Q47.直近３年間（令和４年６月１日～令和７年５月３１日）に、人員や機材を手放したり、業務規模を縮小しましたか。</t>
    <phoneticPr fontId="2"/>
  </si>
  <si>
    <t>Q48.「手放した・縮小した」と回答された方に伺います。手放した・縮小した要因は何ですか（複数回答可）。</t>
    <phoneticPr fontId="17"/>
  </si>
  <si>
    <t>Q49.地域建設業の持続性確保について問題に感じていること等がございましたら、自由にご記入ください。</t>
    <phoneticPr fontId="2"/>
  </si>
  <si>
    <t>Q50.直近３年間（令和４年６月１日～令和７年５月３１日）に災害復旧工事を受注した方に伺います。運用指針では災害復旧</t>
    <phoneticPr fontId="2"/>
  </si>
  <si>
    <t>工事の緊急度等に応じて随意契約等の適切な入札契約方式を選択・活用することとされています。貴社が受注した災害復旧</t>
    <phoneticPr fontId="2"/>
  </si>
  <si>
    <t>工事は、適切な入札契約方式が選択・活用されていましたか。</t>
  </si>
  <si>
    <t>Q51.災害復旧工事についての問題点や要望する施策等がございましたら、お聞かせください。</t>
    <phoneticPr fontId="2"/>
  </si>
  <si>
    <t>Q52.直近３年間（令和４年６月１日～令和７年５月３１日）に除雪業務を受注した方に伺います。直近３年間を合わせた</t>
    <phoneticPr fontId="17"/>
  </si>
  <si>
    <t>除雪業務の採算性はどうでしたか。</t>
    <phoneticPr fontId="2"/>
  </si>
  <si>
    <t>Q53.除雪業務についての問題点や要望する施策等がございましたら、お聞かせください。</t>
    <phoneticPr fontId="2"/>
  </si>
  <si>
    <t>Q54.防疫活動についての問題点や要望する施策等がございましたら、お聞かせください。</t>
    <phoneticPr fontId="2"/>
  </si>
  <si>
    <t>Q55.現在、建設業界が抱えている諸課題の解決に向けて、特に取り組むべきことや要望事項等がございましたら、</t>
    <phoneticPr fontId="2"/>
  </si>
  <si>
    <t>４.災害時における対応</t>
    <rPh sb="2" eb="4">
      <t>サイガイ</t>
    </rPh>
    <rPh sb="4" eb="5">
      <t>ジ</t>
    </rPh>
    <rPh sb="9" eb="11">
      <t>タイオウ</t>
    </rPh>
    <phoneticPr fontId="2"/>
  </si>
  <si>
    <t>６.電子契約への対応状況</t>
    <rPh sb="2" eb="4">
      <t>デンシ</t>
    </rPh>
    <rPh sb="4" eb="6">
      <t>ケイヤク</t>
    </rPh>
    <rPh sb="8" eb="10">
      <t>タイオウ</t>
    </rPh>
    <rPh sb="10" eb="12">
      <t>ジョウキョウ</t>
    </rPh>
    <phoneticPr fontId="2"/>
  </si>
  <si>
    <t>何ですか（複数回答可）。</t>
  </si>
  <si>
    <t>７.電子取引への対応状況</t>
    <rPh sb="2" eb="4">
      <t>デンシ</t>
    </rPh>
    <rPh sb="4" eb="6">
      <t>トリヒキ</t>
    </rPh>
    <rPh sb="8" eb="12">
      <t>タイオウジョウキョウ</t>
    </rPh>
    <phoneticPr fontId="2"/>
  </si>
  <si>
    <t>は何ですか（複数回答可）。</t>
  </si>
  <si>
    <t>をどの業務に用いていますか（複数回答可）。</t>
    <phoneticPr fontId="2"/>
  </si>
  <si>
    <t>いる理由は何ですか（複数回答可）。</t>
  </si>
  <si>
    <t>８.工事代金の支払い状況</t>
    <rPh sb="2" eb="6">
      <t>コウジダイキン</t>
    </rPh>
    <rPh sb="7" eb="9">
      <t>シハラ</t>
    </rPh>
    <rPh sb="10" eb="12">
      <t>ジョウキョウ</t>
    </rPh>
    <phoneticPr fontId="2"/>
  </si>
  <si>
    <t>どのような手段で行われていますか。</t>
  </si>
  <si>
    <t>Q69.元請―下請間で取引する際、請負代金の支払いはどのような手段で行われていますか。</t>
    <phoneticPr fontId="2"/>
  </si>
  <si>
    <t>Q70.（元請―下請間取引）「労務費相当分を現金、残りを手形」、「労務費に満たない額を現金、残りを手形」、「全額手形」</t>
    <phoneticPr fontId="2"/>
  </si>
  <si>
    <t>Q72.電子記録債権の利用についてお聞かせください。貴社は電子記録債権を導入していますか。</t>
    <phoneticPr fontId="2"/>
  </si>
  <si>
    <t>について教えてください（複数回答可）。</t>
    <phoneticPr fontId="2"/>
  </si>
  <si>
    <t>Q76.（手形廃止時）手形で支払う側の立場として、想定される対応について教えてください（複数回答可）。</t>
    <phoneticPr fontId="2"/>
  </si>
  <si>
    <t>Q78.貴社の事業承継に向けた現時点での状況を教えてください。</t>
    <phoneticPr fontId="2"/>
  </si>
  <si>
    <t>Q1.直近1年間（令和6年6月1日～令和7年5月31日）の予定価格には、最新の労務単価、価格高騰している資材や機材等</t>
    <rPh sb="3" eb="5">
      <t>チョッキン</t>
    </rPh>
    <rPh sb="6" eb="8">
      <t>ネンカン</t>
    </rPh>
    <rPh sb="9" eb="11">
      <t>レイワ</t>
    </rPh>
    <rPh sb="12" eb="13">
      <t>ネン</t>
    </rPh>
    <rPh sb="14" eb="15">
      <t>ガツ</t>
    </rPh>
    <rPh sb="16" eb="17">
      <t>ニチ</t>
    </rPh>
    <rPh sb="18" eb="20">
      <t>レイワ</t>
    </rPh>
    <rPh sb="21" eb="22">
      <t>ネン</t>
    </rPh>
    <rPh sb="23" eb="24">
      <t>ガツ</t>
    </rPh>
    <rPh sb="26" eb="27">
      <t>ニチ</t>
    </rPh>
    <rPh sb="55" eb="57">
      <t>キザイ</t>
    </rPh>
    <rPh sb="57" eb="58">
      <t>トウ</t>
    </rPh>
    <phoneticPr fontId="2"/>
  </si>
  <si>
    <t>の実勢価格が適切に反映されていますか。発注者ごとにお答えください。</t>
    <rPh sb="19" eb="22">
      <t>ハッチュウシャ</t>
    </rPh>
    <rPh sb="26" eb="27">
      <t>コタ</t>
    </rPh>
    <phoneticPr fontId="17"/>
  </si>
  <si>
    <t>Q11.「（概ね）行われているが、問題も感じている」、「（あまり）行われていない（問題を感じている）」と回答された方</t>
    <phoneticPr fontId="2"/>
  </si>
  <si>
    <t>に伺います。契約変更を行うに当たり、問題と感じていることをお答えください（複数回答可）。</t>
    <phoneticPr fontId="2"/>
  </si>
  <si>
    <t>Q14.直近１年間（令和６年６月１日～令和７年５月３１日）で、契約後に労務費や資材価格が上昇した場合等において、</t>
    <phoneticPr fontId="2"/>
  </si>
  <si>
    <t>発注者や注文者に契約変更協議を申し出たとき、円滑な変更協議が行われていますか。発注者ごとにお答えください。</t>
    <phoneticPr fontId="2"/>
  </si>
  <si>
    <t>Q16.直近１年間（令和６年６月１日～令和７年５月３１日）で資材価格の高騰等急激な物価変動を受け、スライド条項の適用</t>
    <phoneticPr fontId="2"/>
  </si>
  <si>
    <t>を申請しましたか。また、申請した結果、スライド条項は適用されましたか。発注者ごとにお答えください。</t>
    <phoneticPr fontId="2"/>
  </si>
  <si>
    <t>Q32.工事の性格や地域の実情等に応じた適切な入札契約・総合評価落札方式について、問題と感じていることを</t>
    <phoneticPr fontId="2"/>
  </si>
  <si>
    <t>お答えください（複数回答可）。</t>
    <phoneticPr fontId="2"/>
  </si>
  <si>
    <t>Q46.直近１年間（令和６年６月１日～令和７年５月３１日）で、貴社が（災害時や降雪時の緊急対応体制含め）</t>
    <phoneticPr fontId="2"/>
  </si>
  <si>
    <t>人員・機材等を維持する上で必要とする受注量は確保されていますか。</t>
    <phoneticPr fontId="2"/>
  </si>
  <si>
    <t>Q4.予定価格への適切な反映について問題点やご意見等がございましたら、自由にご記入ください。</t>
    <phoneticPr fontId="2"/>
  </si>
  <si>
    <t>Q6.歩切りの状況について、問題点やご意見等がございましたら、自由にご記入ください。</t>
    <phoneticPr fontId="2"/>
  </si>
  <si>
    <t>Q9.「工期に関する基準」（公共・民間発注者、PFI事業者）の実施における適正な工期設定について、問題点やご意見等がございましたら、自由にご記入ください。</t>
    <phoneticPr fontId="2"/>
  </si>
  <si>
    <t>Q19.「施工条件の変化等に伴う必要な契約変更」、「スライド条項の適用申請」について、問題点やご意見等がございましたら、自由にご記入ください。</t>
    <phoneticPr fontId="2"/>
  </si>
  <si>
    <t>Q24.受発注者間の情報共有や協議の迅速化の手段等について、問題点やご意見等がございましたら、自由にご記入ください。</t>
    <phoneticPr fontId="2"/>
  </si>
  <si>
    <t>Q55.現在、建設業界が抱えている諸課題の解決に向けて、特に取り組むべきことや要望事項等がございましたら、お聞かせください。</t>
    <phoneticPr fontId="2"/>
  </si>
  <si>
    <t xml:space="preserve">Q57.（民間発注者との取引）「⾏っている」、「⼀部⾏っている」と回答された⽅に伺います。電⼦契約を⾏っている理由は何ですか（複数回答可）。
※「その他」をご選択の場合、具体的な内容もご記⼊ください。
</t>
    <phoneticPr fontId="2"/>
  </si>
  <si>
    <t>Q58.（民間発注者との取引）「⾏っていない」と回答された⽅に伺います。電⼦契約を⾏わない理由は何ですか（複数回答可）。
※「その他」をご選択の場合、具体的な内容もご記⼊ください。</t>
    <phoneticPr fontId="2"/>
  </si>
  <si>
    <t>Q60.（元請−下請間取引）「⾏っている」、「⼀部⾏っている」と回答された⽅に伺います。電⼦契約を⾏っている理由は何ですか（複数回答可）。
※「その他」をご選択の場合、具体的な内容もご記⼊ください。</t>
    <phoneticPr fontId="2"/>
  </si>
  <si>
    <t xml:space="preserve">Q61.（元請−下請間取引）「⾏っていない」と回答された⽅に伺います。電⼦契約を⾏わない理由は何ですか（複数回答可）。
※「その他」をご選択の場合、具体的な内容もご記⼊ください。
</t>
    <phoneticPr fontId="2"/>
  </si>
  <si>
    <t>Q64.（元請−下請間等取引）「⾏っている」、「⼀部⾏っている」と回答された⽅に伺います。導入している電⼦取引システムをどの業務に用いていますか（複数回答可）。
※「その他」をご選択の場合、具体的な内容もご記⼊ください。</t>
    <phoneticPr fontId="2"/>
  </si>
  <si>
    <t xml:space="preserve">Q65.（元請−下請間等取引）「⾏っている」、「⼀部⾏っている」と回答された⽅に伺います。電⼦取引システムを利用している理由は何ですか（複数回答可）。
※「その他」をご選択の場合、具体的な内容もご記⼊ください。
</t>
    <phoneticPr fontId="2"/>
  </si>
  <si>
    <t xml:space="preserve">Q66.（元請−下請間取引）「⾏っていない」と回答された⽅に伺います。電⼦取引システムを導入していない理由は何ですか（複数回答可）。
※「その他」をご選択の場合、具体的な内容もご記⼊ください。
</t>
    <phoneticPr fontId="2"/>
  </si>
  <si>
    <t xml:space="preserve">Q71.（元請―下請間取引）「全額手形」と回答された⽅に伺います。手形を利用する理由について教えてください。（複数回答可）。
※「その他」をご選択の場合、具体的な内容もご記⼊ください。
</t>
    <phoneticPr fontId="2"/>
  </si>
  <si>
    <t xml:space="preserve">Q73.「導入している」　「一部導入している」と回答された⽅に伺います。電⼦記録債権を導入した理由は何ですか（複数回答可）。
※「その他」をご選択の場合、具体的な内容もご記⼊ください。
</t>
    <phoneticPr fontId="2"/>
  </si>
  <si>
    <t xml:space="preserve">Q74.「導入する予定はない」と回答された⽅に伺います。電⼦記録債権を導入する予定がない理由は何ですか（複数回答可）。
※「その他」をご選択の場合、具体的な内容もご記⼊ください。
</t>
    <phoneticPr fontId="2"/>
  </si>
  <si>
    <t xml:space="preserve">Q75.令和８年の手形廃止に向け、貴社の課題について教えてください。手形で支払う側の立場の立場として、想定される課題について教えてください。（複数回答可）
※「その他」をご選択の場合、具体的な内容もご記⼊ください。
</t>
    <phoneticPr fontId="2"/>
  </si>
  <si>
    <t>Q76.（手形廃止時）手形で支払う側の立場として、想定される対応について教えてください。（複数回答可）
※「その他」をご選択の場合、具体的な内容もご記⼊ください。</t>
    <phoneticPr fontId="2"/>
  </si>
  <si>
    <t xml:space="preserve">Q77.（手形廃止時）手形を受け取る側の立場として、想定される資金繰りでの課題について教えてください。（複数回答可）
※「その他」をご選択の場合、具体的な内容もご記⼊ください。
</t>
    <phoneticPr fontId="2"/>
  </si>
  <si>
    <t>構成比</t>
    <rPh sb="0" eb="2">
      <t>コウセイ</t>
    </rPh>
    <rPh sb="2" eb="3">
      <t>ヒ</t>
    </rPh>
    <phoneticPr fontId="2"/>
  </si>
  <si>
    <t>ランク</t>
    <phoneticPr fontId="2"/>
  </si>
  <si>
    <t>Q1.直近１年間（令和６年６月１日～令和７年５月３１日）の予定価格には、最新の労務単価、価格高騰している資材や機材等の実勢価格が適切に反映されていますか。発注者ごとにお答えください。</t>
    <phoneticPr fontId="2"/>
  </si>
  <si>
    <t>Q2.「（概ね）反映されているが、問題も感じている」、「（あまり）反映されていない（問題を感じている）」と回答された方に伺います。予定価格について、問題と感じていることをお答えください。（複数回答可）。</t>
    <phoneticPr fontId="2"/>
  </si>
  <si>
    <t>Q3.「現場条件と発注者の積算が整合していない」、「標準歩掛りと実際の施工の金額が合わない」と回答された方に伺います。整合しない・合っていない積算や歩掛りは、どのようなものがありますか（複数回答可）。</t>
    <phoneticPr fontId="2"/>
  </si>
  <si>
    <t>Q5.直近１年間（令和６年６月１日～令和７年５月３１日）の歩切りの状況について、発注者ごとにお答えください。</t>
    <phoneticPr fontId="2"/>
  </si>
  <si>
    <t>Q7.「工期に関する基準」の実施が勧告されていますが、直近１年間（令和６年６月１日～令和７年５月３１日）の工事では、現場の状況等を踏まえた適切な工期が設定されていますか。発注者ごとにお答えください。</t>
    <phoneticPr fontId="2"/>
  </si>
  <si>
    <t>Q8.「（概ね）適正であるが、問題も感じている」、「（一部）不適正（問題を感じている）」と回答された方に伺います。現場の状況等を踏まえた適正な工期設定について問題と感じていることをお答えください（複数回答可）。</t>
    <phoneticPr fontId="2"/>
  </si>
  <si>
    <t>Q8.「（概ね）適正であるが、問題も感じている」、「（一部）不適正（問題を感じている）」と回答された方に伺います。</t>
    <phoneticPr fontId="2"/>
  </si>
  <si>
    <t>現場の状況等を踏まえた適正な工期設定について問題と感じていることをお答えください（複数回答可）。</t>
    <phoneticPr fontId="2"/>
  </si>
  <si>
    <t>Q10.直近１年間（令和６年６月１日～令和７年５月３１日）で施工条件の変化等に伴う必要な設計変更は行われていますか。発注者ごとにお答えください。</t>
    <rPh sb="4" eb="6">
      <t>チョッキン</t>
    </rPh>
    <rPh sb="7" eb="9">
      <t>ネンカン</t>
    </rPh>
    <rPh sb="10" eb="12">
      <t>レイワ</t>
    </rPh>
    <rPh sb="13" eb="14">
      <t>ネン</t>
    </rPh>
    <rPh sb="15" eb="16">
      <t>ガツ</t>
    </rPh>
    <rPh sb="17" eb="18">
      <t>ニチ</t>
    </rPh>
    <rPh sb="19" eb="21">
      <t>レイワ</t>
    </rPh>
    <rPh sb="22" eb="23">
      <t>ネン</t>
    </rPh>
    <rPh sb="24" eb="25">
      <t>ガツ</t>
    </rPh>
    <rPh sb="27" eb="28">
      <t>ニチ</t>
    </rPh>
    <rPh sb="30" eb="32">
      <t>セコウ</t>
    </rPh>
    <rPh sb="32" eb="34">
      <t>ジョウケン</t>
    </rPh>
    <rPh sb="35" eb="37">
      <t>ヘンカ</t>
    </rPh>
    <rPh sb="37" eb="38">
      <t>トウ</t>
    </rPh>
    <rPh sb="39" eb="40">
      <t>トモナ</t>
    </rPh>
    <rPh sb="41" eb="43">
      <t>ヒツヨウ</t>
    </rPh>
    <rPh sb="44" eb="46">
      <t>セッケイ</t>
    </rPh>
    <rPh sb="46" eb="48">
      <t>ヘンコウ</t>
    </rPh>
    <rPh sb="49" eb="50">
      <t>オコナ</t>
    </rPh>
    <rPh sb="58" eb="61">
      <t>ハッチュウシャ</t>
    </rPh>
    <rPh sb="65" eb="66">
      <t>コタ</t>
    </rPh>
    <phoneticPr fontId="2"/>
  </si>
  <si>
    <t>Q11.「（概ね）行われているが、問題も感じている」、「（あまり）行われていない（問題を感じている）」と回答された方に伺います。契約変更を行うに当たり、問題と感じていることをお答えください（複数回答可）。</t>
    <phoneticPr fontId="2"/>
  </si>
  <si>
    <t>Q12.直近１年間（令和６年６月１日～令和７年５月３１日）で、貴社が民間工事又は下請として工事を受注する際、発注者や注文者（元請会社等）に対して見積書を提出していますか。</t>
    <phoneticPr fontId="2"/>
  </si>
  <si>
    <t>Q13.「必ず提出している」、「ほぼ提出している」と回答された方に伺います。貴社は発注者や注文者に対して、見積書交付時等に資材価格等の高騰のおそれがある旨（おそれ情報）を通知したことがありますか。</t>
    <phoneticPr fontId="2"/>
  </si>
  <si>
    <t>Q14.直近１年間（令和６年６月１日～令和７年５月３１日）で、契約後に労務費や資材価格が上昇した場合等において、発注者や注文者に契約変更協議を申し出たとき、円滑な変更協議が行われていますか。発注者ごとにお答えください。</t>
    <phoneticPr fontId="2"/>
  </si>
  <si>
    <t>Q15.「行われていない」「契約変更協議を申し出ていない」と回答された方に伺います。</t>
    <rPh sb="5" eb="6">
      <t>オコナ</t>
    </rPh>
    <rPh sb="14" eb="16">
      <t>ケイヤク</t>
    </rPh>
    <rPh sb="16" eb="20">
      <t>ヘンコウキョウギ</t>
    </rPh>
    <rPh sb="21" eb="22">
      <t>モウ</t>
    </rPh>
    <rPh sb="23" eb="24">
      <t>デ</t>
    </rPh>
    <rPh sb="30" eb="32">
      <t>カイトウ</t>
    </rPh>
    <rPh sb="35" eb="36">
      <t>カタ</t>
    </rPh>
    <rPh sb="37" eb="38">
      <t>ウカガ</t>
    </rPh>
    <phoneticPr fontId="2"/>
  </si>
  <si>
    <t>直近１年間（令和６年６月１日～令和７年５月３１日）に、労務費や資材価格の上昇分の変更が行われなかったため、原価を下回る契約（赤字）になったことはありますか。発注者ごとにお答えください。</t>
    <phoneticPr fontId="2"/>
  </si>
  <si>
    <t>Q16.直近１年間（令和６年６月１日～令和７年５月３１日）で資材価格の高騰等急激な物価変動を受け、スライド条項の適用を申請しましたか。また、申請した結果、スライド条項は適用されましたか。発注者ごとにお答えください。</t>
    <phoneticPr fontId="2"/>
  </si>
  <si>
    <t>Q17.「申請し、適用された」と回答された方に伺います。スライド条項の適用申請を行った際の手続きや結果について、どのように感じていますか。「申請し、適用された」と回答された発注者についてお答えください。</t>
    <phoneticPr fontId="2"/>
  </si>
  <si>
    <t>Q18.（公共工事）スライド条項の適用を申請するに当たり、問題と感じていることをお答えください（複数回答可）。</t>
    <phoneticPr fontId="2"/>
  </si>
  <si>
    <t>Q18.（民間工事）スライド条項の適用を申請するに当たり、問題と感じていることをお答えください（複数回答可）。</t>
    <phoneticPr fontId="2"/>
  </si>
  <si>
    <t>Q20.直近１年間（令和６年６月１日～令和７年５月３１日）で、受発注者間の情報共有を図るための三者会議（発注者、施行者、設計者）は行われていますか。発注者ごとにお答えください。</t>
    <phoneticPr fontId="2"/>
  </si>
  <si>
    <t>Q21.直近１年間（令和６年６月１日～令和７年５月３１日）で、ワンデーレスポンスは行われていますか。発注者ごとにお答えください。</t>
    <phoneticPr fontId="2"/>
  </si>
  <si>
    <t>Q22.直近１年間（令和６年６月１日～令和７年５月３１日）で、設計変更手続きの迅速化、透明性確保のために、受発注者が集まり、協議する会議（設計変更審査会議）は行われていますか。発注者ごとにお答えください。</t>
    <phoneticPr fontId="2"/>
  </si>
  <si>
    <t>Q23.直近１年間（令和６年６月１日～令和７年５月３１日）で、ウィークリースタンスは行われていますか。発注者ごとにお答えください。</t>
    <phoneticPr fontId="2"/>
  </si>
  <si>
    <t>※「賃上げ」とは、「総合評価落札方式における賃上げ実施企業への加点措置」における賃上げ表明の対象となる特定部門や職種によらない全社的な賃上げの取組を指します。</t>
    <phoneticPr fontId="2"/>
  </si>
  <si>
    <t>Q27.国土交通省の工事を受注している方に伺います。「総合評価落札方式における賃上げ実施企業への加点措置」について、令和６年度に国土交通省に対し加点措置の申請を行いましたか。</t>
    <phoneticPr fontId="2"/>
  </si>
  <si>
    <t>Q28.「行った」と回答された方に伺います。「総合評価落札方式における賃上げ実施企業への加点措置」について、申請した賃上げ基準に達しましたか。</t>
    <phoneticPr fontId="2"/>
  </si>
  <si>
    <t>Q31.直近１年間（令和６年６月１日～令和７年５月３１日）で、工事の性格や地域の実情等に応じた適切な入札契約・総合評価落札方式が選択・活用されていますか。発注者ごとにお答えください。</t>
    <phoneticPr fontId="2"/>
  </si>
  <si>
    <t>Q32.工事の性格や地域の実情等に応じた適切な入札契約・総合評価落札方式について、問題と感じていることをお答えください（複数回答可）。</t>
    <phoneticPr fontId="2"/>
  </si>
  <si>
    <t>Q33.直近１年間（令和６年６月１日～令和７年５月３１日）で、工事関係書類の簡素化は進みましたか。発注者ごとにお答えください。</t>
    <phoneticPr fontId="2"/>
  </si>
  <si>
    <t>Q34.工事書類の簡素化について、問題と感じていることをお答えください（複数回答可）。</t>
    <phoneticPr fontId="2"/>
  </si>
  <si>
    <t>Q34.工事書類の簡素化について、問題と感じていることをお答えください（複数回答可）。</t>
    <rPh sb="36" eb="41">
      <t>フクスウカイトウカ</t>
    </rPh>
    <phoneticPr fontId="17"/>
  </si>
  <si>
    <t>Q36.請負金額が一定金額未満の場合、工事現場に配置が求められている監理（主任）技術者について、ICTの活用等の一定の要件満たす場合には、専任工事現場を兼務できることとなりました。貴社では監理（主任）技術者に現場を兼務させたことはありますか。</t>
    <phoneticPr fontId="2"/>
  </si>
  <si>
    <t>Q37.工事現場ごとに専任で置くこととされている監理（主任）技術者について、ICTの活用等の一定の要件を満たす場合、営業所技術者等が当該工事の監理（主任）技術者の職務を兼務することが可能となっています。貴社では営業所技術者に監理（主任）技術者を兼務させたことはありますか。</t>
    <phoneticPr fontId="2"/>
  </si>
  <si>
    <t>Q40.「悪くなってきた」、「悪い」と回答された方に伺います。受注の状況が悪化傾向にある主な要因についてお答えください（複数回答可）。</t>
    <phoneticPr fontId="2"/>
  </si>
  <si>
    <t>Q42.直近決算（令和６年度決算）とその前の決算とを比べて、利益の状況はどのようになっていますか。</t>
    <phoneticPr fontId="2"/>
  </si>
  <si>
    <t>Q43.「悪くなってきた」、「悪い」と回答された方に伺います。利益の状況が悪化傾向にある主な要因についてお答えください（複数回答可）。</t>
    <phoneticPr fontId="2"/>
  </si>
  <si>
    <t>Q46.直近１年間（令和６年６月１日～令和７年５月３１日）で、貴社が（災害時や降雪時の緊急対応体制含め）人員・機材等を維持する上で必要とする受注量は確保されていますか。</t>
    <phoneticPr fontId="2"/>
  </si>
  <si>
    <t>Q48.「手放した・縮小した」と回答された方に伺います。手放した・縮小した要因は何ですか（複数回答可）。</t>
    <phoneticPr fontId="2"/>
  </si>
  <si>
    <t>貴社が受注した災害復旧工事は、適切な入札契約方式が選択・活用されていましたか。</t>
    <phoneticPr fontId="2"/>
  </si>
  <si>
    <t>Q50.直近３年間（令和４年６月１日～令和７年５月３１日）に災害復旧工事を受注した方に伺います。運用指針では災害復旧工事の緊急度等に応じて随意契約等の適切な入札契約方式を選択・活用することとされています。</t>
    <phoneticPr fontId="2"/>
  </si>
  <si>
    <t>Q52.直近３年間（令和４年６月１日～令和７年５月３１日）に除雪業務を受注した方に伺います。直近３年間を合わせた除雪業務の採算性はどうでしたか。</t>
    <phoneticPr fontId="2"/>
  </si>
  <si>
    <t>Q56.建設⼯事における電⼦契約の状況についてお聞かせください。  民間発注者と取引する際、電⼦契約を利⽤していますか。また、利⽤する予定はありますか。</t>
    <phoneticPr fontId="2"/>
  </si>
  <si>
    <t>Q57.（民間発注者との取引）「⾏っている」、「⼀部⾏っている」と回答された⽅に伺います。電⼦契約を⾏っている理由は何ですか（複数回答可）。</t>
    <phoneticPr fontId="2"/>
  </si>
  <si>
    <r>
      <t>Q58.（民間発注者との取引）「</t>
    </r>
    <r>
      <rPr>
        <b/>
        <sz val="11"/>
        <color theme="1"/>
        <rFont val="游ゴシック"/>
        <family val="3"/>
        <charset val="128"/>
      </rPr>
      <t>⾏</t>
    </r>
    <r>
      <rPr>
        <b/>
        <sz val="11"/>
        <color theme="1"/>
        <rFont val="ＭＳ Ｐゴシック"/>
        <family val="3"/>
        <charset val="128"/>
        <scheme val="minor"/>
      </rPr>
      <t>っていない」と回答された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契約を</t>
    </r>
    <r>
      <rPr>
        <b/>
        <sz val="11"/>
        <color theme="1"/>
        <rFont val="游ゴシック"/>
        <family val="3"/>
        <charset val="128"/>
      </rPr>
      <t>⾏</t>
    </r>
    <r>
      <rPr>
        <b/>
        <sz val="11"/>
        <color theme="1"/>
        <rFont val="ＭＳ Ｐゴシック"/>
        <family val="3"/>
        <charset val="128"/>
        <scheme val="minor"/>
      </rPr>
      <t>わない理由は何ですか（複数回答可）。</t>
    </r>
    <phoneticPr fontId="2"/>
  </si>
  <si>
    <r>
      <t>Q59.元請−下請間で取引する際、電</t>
    </r>
    <r>
      <rPr>
        <b/>
        <sz val="11"/>
        <color theme="1"/>
        <rFont val="游ゴシック"/>
        <family val="3"/>
        <charset val="128"/>
      </rPr>
      <t>⼦</t>
    </r>
    <r>
      <rPr>
        <b/>
        <sz val="11"/>
        <color theme="1"/>
        <rFont val="ＭＳ Ｐゴシック"/>
        <family val="3"/>
        <charset val="128"/>
        <scheme val="minor"/>
      </rPr>
      <t>契約を利</t>
    </r>
    <r>
      <rPr>
        <b/>
        <sz val="11"/>
        <color theme="1"/>
        <rFont val="游ゴシック"/>
        <family val="3"/>
        <charset val="128"/>
      </rPr>
      <t>⽤</t>
    </r>
    <r>
      <rPr>
        <b/>
        <sz val="11"/>
        <color theme="1"/>
        <rFont val="ＭＳ Ｐゴシック"/>
        <family val="3"/>
        <charset val="128"/>
        <scheme val="minor"/>
      </rPr>
      <t>していますか。また、利</t>
    </r>
    <r>
      <rPr>
        <b/>
        <sz val="11"/>
        <color theme="1"/>
        <rFont val="游ゴシック"/>
        <family val="3"/>
        <charset val="128"/>
      </rPr>
      <t>⽤</t>
    </r>
    <r>
      <rPr>
        <b/>
        <sz val="11"/>
        <color theme="1"/>
        <rFont val="ＭＳ Ｐゴシック"/>
        <family val="3"/>
        <charset val="128"/>
        <scheme val="minor"/>
      </rPr>
      <t>する予定はありますか。</t>
    </r>
    <phoneticPr fontId="2"/>
  </si>
  <si>
    <r>
      <t>Q60.（元請−下請間取引）「</t>
    </r>
    <r>
      <rPr>
        <b/>
        <sz val="11"/>
        <color theme="1"/>
        <rFont val="游ゴシック"/>
        <family val="3"/>
        <charset val="128"/>
      </rPr>
      <t>⾏</t>
    </r>
    <r>
      <rPr>
        <b/>
        <sz val="11"/>
        <color theme="1"/>
        <rFont val="ＭＳ Ｐゴシック"/>
        <family val="3"/>
        <charset val="128"/>
        <scheme val="minor"/>
      </rPr>
      <t>っている」、「</t>
    </r>
    <r>
      <rPr>
        <b/>
        <sz val="11"/>
        <color theme="1"/>
        <rFont val="游ゴシック"/>
        <family val="3"/>
        <charset val="128"/>
      </rPr>
      <t>⼀</t>
    </r>
    <r>
      <rPr>
        <b/>
        <sz val="11"/>
        <color theme="1"/>
        <rFont val="ＭＳ Ｐゴシック"/>
        <family val="3"/>
        <charset val="128"/>
        <scheme val="minor"/>
      </rPr>
      <t>部</t>
    </r>
    <r>
      <rPr>
        <b/>
        <sz val="11"/>
        <color theme="1"/>
        <rFont val="游ゴシック"/>
        <family val="3"/>
        <charset val="128"/>
      </rPr>
      <t>⾏</t>
    </r>
    <r>
      <rPr>
        <b/>
        <sz val="11"/>
        <color theme="1"/>
        <rFont val="ＭＳ Ｐゴシック"/>
        <family val="3"/>
        <charset val="128"/>
        <scheme val="minor"/>
      </rPr>
      <t>っている」と回答された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契約を</t>
    </r>
    <r>
      <rPr>
        <b/>
        <sz val="11"/>
        <color theme="1"/>
        <rFont val="游ゴシック"/>
        <family val="3"/>
        <charset val="128"/>
      </rPr>
      <t>⾏</t>
    </r>
    <r>
      <rPr>
        <b/>
        <sz val="11"/>
        <color theme="1"/>
        <rFont val="ＭＳ Ｐゴシック"/>
        <family val="3"/>
        <charset val="128"/>
        <scheme val="minor"/>
      </rPr>
      <t>っている理由は何ですか（複数回答可）。</t>
    </r>
    <phoneticPr fontId="2"/>
  </si>
  <si>
    <r>
      <t>Q61.（元請−下請間取引）「</t>
    </r>
    <r>
      <rPr>
        <b/>
        <sz val="11"/>
        <color theme="1"/>
        <rFont val="游ゴシック"/>
        <family val="3"/>
        <charset val="128"/>
      </rPr>
      <t>⾏</t>
    </r>
    <r>
      <rPr>
        <b/>
        <sz val="11"/>
        <color theme="1"/>
        <rFont val="ＭＳ Ｐゴシック"/>
        <family val="3"/>
        <charset val="128"/>
        <scheme val="minor"/>
      </rPr>
      <t>っていない」と回答された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契約を</t>
    </r>
    <r>
      <rPr>
        <b/>
        <sz val="11"/>
        <color theme="1"/>
        <rFont val="游ゴシック"/>
        <family val="3"/>
        <charset val="128"/>
      </rPr>
      <t>⾏</t>
    </r>
    <r>
      <rPr>
        <b/>
        <sz val="11"/>
        <color theme="1"/>
        <rFont val="ＭＳ Ｐゴシック"/>
        <family val="3"/>
        <charset val="128"/>
        <scheme val="minor"/>
      </rPr>
      <t xml:space="preserve">わない理由は何ですか（複数回答可）。
</t>
    </r>
    <phoneticPr fontId="2"/>
  </si>
  <si>
    <r>
      <t>Q62.元請−下請間等で取引する際、電</t>
    </r>
    <r>
      <rPr>
        <b/>
        <sz val="11"/>
        <color theme="1"/>
        <rFont val="游ゴシック"/>
        <family val="3"/>
        <charset val="128"/>
      </rPr>
      <t>⼦</t>
    </r>
    <r>
      <rPr>
        <b/>
        <sz val="11"/>
        <color theme="1"/>
        <rFont val="ＭＳ Ｐゴシック"/>
        <family val="3"/>
        <charset val="128"/>
        <scheme val="minor"/>
      </rPr>
      <t>取引システムを利</t>
    </r>
    <r>
      <rPr>
        <b/>
        <sz val="11"/>
        <color theme="1"/>
        <rFont val="游ゴシック"/>
        <family val="3"/>
        <charset val="128"/>
      </rPr>
      <t>⽤</t>
    </r>
    <r>
      <rPr>
        <b/>
        <sz val="11"/>
        <color theme="1"/>
        <rFont val="ＭＳ Ｐゴシック"/>
        <family val="3"/>
        <charset val="128"/>
        <scheme val="minor"/>
      </rPr>
      <t>していますか。また、利</t>
    </r>
    <r>
      <rPr>
        <b/>
        <sz val="11"/>
        <color theme="1"/>
        <rFont val="游ゴシック"/>
        <family val="3"/>
        <charset val="128"/>
      </rPr>
      <t>⽤</t>
    </r>
    <r>
      <rPr>
        <b/>
        <sz val="11"/>
        <color theme="1"/>
        <rFont val="ＭＳ Ｐゴシック"/>
        <family val="3"/>
        <charset val="128"/>
        <scheme val="minor"/>
      </rPr>
      <t>する予定はありますか。</t>
    </r>
    <phoneticPr fontId="2"/>
  </si>
  <si>
    <r>
      <t>Q63.（元請−下請間等取引）「</t>
    </r>
    <r>
      <rPr>
        <b/>
        <sz val="11"/>
        <color theme="1"/>
        <rFont val="游ゴシック"/>
        <family val="3"/>
        <charset val="128"/>
      </rPr>
      <t>⾏</t>
    </r>
    <r>
      <rPr>
        <b/>
        <sz val="11"/>
        <color theme="1"/>
        <rFont val="ＭＳ Ｐゴシック"/>
        <family val="3"/>
        <charset val="128"/>
        <scheme val="minor"/>
      </rPr>
      <t>っている」、「</t>
    </r>
    <r>
      <rPr>
        <b/>
        <sz val="11"/>
        <color theme="1"/>
        <rFont val="游ゴシック"/>
        <family val="3"/>
        <charset val="128"/>
      </rPr>
      <t>⼀</t>
    </r>
    <r>
      <rPr>
        <b/>
        <sz val="11"/>
        <color theme="1"/>
        <rFont val="ＭＳ Ｐゴシック"/>
        <family val="3"/>
        <charset val="128"/>
        <scheme val="minor"/>
      </rPr>
      <t>部</t>
    </r>
    <r>
      <rPr>
        <b/>
        <sz val="11"/>
        <color theme="1"/>
        <rFont val="游ゴシック"/>
        <family val="3"/>
        <charset val="128"/>
      </rPr>
      <t>⾏</t>
    </r>
    <r>
      <rPr>
        <b/>
        <sz val="11"/>
        <color theme="1"/>
        <rFont val="ＭＳ Ｐゴシック"/>
        <family val="3"/>
        <charset val="128"/>
        <scheme val="minor"/>
      </rPr>
      <t>っている」と回答された</t>
    </r>
    <r>
      <rPr>
        <b/>
        <sz val="11"/>
        <color theme="1"/>
        <rFont val="游ゴシック"/>
        <family val="3"/>
        <charset val="128"/>
      </rPr>
      <t>⽅</t>
    </r>
    <r>
      <rPr>
        <b/>
        <sz val="11"/>
        <color theme="1"/>
        <rFont val="ＭＳ Ｐゴシック"/>
        <family val="3"/>
        <charset val="128"/>
        <scheme val="minor"/>
      </rPr>
      <t>に伺います。導入している電</t>
    </r>
    <r>
      <rPr>
        <b/>
        <sz val="11"/>
        <color theme="1"/>
        <rFont val="游ゴシック"/>
        <family val="3"/>
        <charset val="128"/>
      </rPr>
      <t>⼦</t>
    </r>
    <r>
      <rPr>
        <b/>
        <sz val="11"/>
        <color theme="1"/>
        <rFont val="ＭＳ Ｐゴシック"/>
        <family val="3"/>
        <charset val="128"/>
        <scheme val="minor"/>
      </rPr>
      <t>取引システムは何ですか（複数回答可）。</t>
    </r>
    <phoneticPr fontId="2"/>
  </si>
  <si>
    <r>
      <t>Q64.（元請−下請間等取引）「</t>
    </r>
    <r>
      <rPr>
        <b/>
        <sz val="11"/>
        <color theme="1"/>
        <rFont val="游ゴシック"/>
        <family val="3"/>
        <charset val="128"/>
      </rPr>
      <t>⾏</t>
    </r>
    <r>
      <rPr>
        <b/>
        <sz val="11"/>
        <color theme="1"/>
        <rFont val="ＭＳ Ｐゴシック"/>
        <family val="3"/>
        <charset val="128"/>
        <scheme val="minor"/>
      </rPr>
      <t>っている」、「</t>
    </r>
    <r>
      <rPr>
        <b/>
        <sz val="11"/>
        <color theme="1"/>
        <rFont val="游ゴシック"/>
        <family val="3"/>
        <charset val="128"/>
      </rPr>
      <t>⼀</t>
    </r>
    <r>
      <rPr>
        <b/>
        <sz val="11"/>
        <color theme="1"/>
        <rFont val="ＭＳ Ｐゴシック"/>
        <family val="3"/>
        <charset val="128"/>
        <scheme val="minor"/>
      </rPr>
      <t>部</t>
    </r>
    <r>
      <rPr>
        <b/>
        <sz val="11"/>
        <color theme="1"/>
        <rFont val="游ゴシック"/>
        <family val="3"/>
        <charset val="128"/>
      </rPr>
      <t>⾏</t>
    </r>
    <r>
      <rPr>
        <b/>
        <sz val="11"/>
        <color theme="1"/>
        <rFont val="ＭＳ Ｐゴシック"/>
        <family val="3"/>
        <charset val="128"/>
        <scheme val="minor"/>
      </rPr>
      <t>っている」と回答された</t>
    </r>
    <r>
      <rPr>
        <b/>
        <sz val="11"/>
        <color theme="1"/>
        <rFont val="游ゴシック"/>
        <family val="3"/>
        <charset val="128"/>
      </rPr>
      <t>⽅</t>
    </r>
    <r>
      <rPr>
        <b/>
        <sz val="11"/>
        <color theme="1"/>
        <rFont val="ＭＳ Ｐゴシック"/>
        <family val="3"/>
        <charset val="128"/>
        <scheme val="minor"/>
      </rPr>
      <t>に伺います。導入している電</t>
    </r>
    <r>
      <rPr>
        <b/>
        <sz val="11"/>
        <color theme="1"/>
        <rFont val="游ゴシック"/>
        <family val="3"/>
        <charset val="128"/>
      </rPr>
      <t>⼦</t>
    </r>
    <r>
      <rPr>
        <b/>
        <sz val="11"/>
        <color theme="1"/>
        <rFont val="ＭＳ Ｐゴシック"/>
        <family val="3"/>
        <charset val="128"/>
        <scheme val="minor"/>
      </rPr>
      <t>取引システムをどの業務に用いていますか（複数回答可）。</t>
    </r>
    <phoneticPr fontId="2"/>
  </si>
  <si>
    <r>
      <t>Q65.（元請−下請間等取引）「</t>
    </r>
    <r>
      <rPr>
        <b/>
        <sz val="11"/>
        <color theme="1"/>
        <rFont val="游ゴシック"/>
        <family val="3"/>
        <charset val="128"/>
      </rPr>
      <t>⾏</t>
    </r>
    <r>
      <rPr>
        <b/>
        <sz val="11"/>
        <color theme="1"/>
        <rFont val="ＭＳ Ｐゴシック"/>
        <family val="3"/>
        <charset val="128"/>
        <scheme val="minor"/>
      </rPr>
      <t>っている」、「</t>
    </r>
    <r>
      <rPr>
        <b/>
        <sz val="11"/>
        <color theme="1"/>
        <rFont val="游ゴシック"/>
        <family val="3"/>
        <charset val="128"/>
      </rPr>
      <t>⼀</t>
    </r>
    <r>
      <rPr>
        <b/>
        <sz val="11"/>
        <color theme="1"/>
        <rFont val="ＭＳ Ｐゴシック"/>
        <family val="3"/>
        <charset val="128"/>
        <scheme val="minor"/>
      </rPr>
      <t>部</t>
    </r>
    <r>
      <rPr>
        <b/>
        <sz val="11"/>
        <color theme="1"/>
        <rFont val="游ゴシック"/>
        <family val="3"/>
        <charset val="128"/>
      </rPr>
      <t>⾏</t>
    </r>
    <r>
      <rPr>
        <b/>
        <sz val="11"/>
        <color theme="1"/>
        <rFont val="ＭＳ Ｐゴシック"/>
        <family val="3"/>
        <charset val="128"/>
        <scheme val="minor"/>
      </rPr>
      <t>っている」と回答された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取引システムを利用している理由は何ですか（複数回答可）。</t>
    </r>
    <phoneticPr fontId="2"/>
  </si>
  <si>
    <r>
      <t>Q66.（元請−下請間取引）「</t>
    </r>
    <r>
      <rPr>
        <b/>
        <sz val="11"/>
        <color theme="1"/>
        <rFont val="游ゴシック"/>
        <family val="3"/>
        <charset val="128"/>
      </rPr>
      <t>⾏</t>
    </r>
    <r>
      <rPr>
        <b/>
        <sz val="11"/>
        <color theme="1"/>
        <rFont val="ＭＳ Ｐゴシック"/>
        <family val="3"/>
        <charset val="128"/>
        <scheme val="minor"/>
      </rPr>
      <t>っていない」と回答された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取引システムを導入していない理由は何ですか（複数回答可）。</t>
    </r>
    <phoneticPr fontId="2"/>
  </si>
  <si>
    <r>
      <t>Q67.建設</t>
    </r>
    <r>
      <rPr>
        <b/>
        <sz val="11"/>
        <color theme="1"/>
        <rFont val="游ゴシック"/>
        <family val="3"/>
        <charset val="128"/>
      </rPr>
      <t>⼯</t>
    </r>
    <r>
      <rPr>
        <b/>
        <sz val="11"/>
        <color theme="1"/>
        <rFont val="ＭＳ Ｐゴシック"/>
        <family val="3"/>
        <charset val="128"/>
        <scheme val="minor"/>
      </rPr>
      <t>事における請負代金の支払い状況についてお聞かせください。民間発注者との取引において、請負代金の支払いはどのような手段で行われていますか。</t>
    </r>
    <phoneticPr fontId="2"/>
  </si>
  <si>
    <r>
      <t>Q68.（発注者との取引）「労務費相当分を現金、残りを手形」、「労務費に満たない額を現金、残りを手形」、「全額手形」と回答された</t>
    </r>
    <r>
      <rPr>
        <b/>
        <sz val="11"/>
        <color theme="1"/>
        <rFont val="游ゴシック"/>
        <family val="3"/>
        <charset val="128"/>
      </rPr>
      <t>⽅</t>
    </r>
    <r>
      <rPr>
        <b/>
        <sz val="11"/>
        <color theme="1"/>
        <rFont val="ＭＳ Ｐゴシック"/>
        <family val="3"/>
        <charset val="128"/>
        <scheme val="minor"/>
      </rPr>
      <t>に伺います。手形の期間はどの程度でしょうか</t>
    </r>
    <r>
      <rPr>
        <b/>
        <sz val="11"/>
        <rFont val="ＭＳ Ｐゴシック"/>
        <family val="3"/>
        <charset val="128"/>
        <scheme val="minor"/>
      </rPr>
      <t>（複数回答可）</t>
    </r>
    <r>
      <rPr>
        <b/>
        <sz val="11"/>
        <color theme="1"/>
        <rFont val="ＭＳ Ｐゴシック"/>
        <family val="3"/>
        <charset val="128"/>
        <scheme val="minor"/>
      </rPr>
      <t>。</t>
    </r>
    <phoneticPr fontId="2"/>
  </si>
  <si>
    <r>
      <t>Q70.（元請―下請間取引）「労務費相当分を現金、残りを手形」、「労務費に満たない額を現金、残りを手形」、「全額手形」と回答された</t>
    </r>
    <r>
      <rPr>
        <b/>
        <sz val="11"/>
        <color theme="1"/>
        <rFont val="游ゴシック"/>
        <family val="3"/>
        <charset val="128"/>
      </rPr>
      <t>⽅</t>
    </r>
    <r>
      <rPr>
        <b/>
        <sz val="11"/>
        <color theme="1"/>
        <rFont val="ＭＳ Ｐゴシック"/>
        <family val="3"/>
        <charset val="128"/>
        <scheme val="minor"/>
      </rPr>
      <t>に伺います。手形の期間はどの程度でしょうか。</t>
    </r>
    <phoneticPr fontId="2"/>
  </si>
  <si>
    <r>
      <t>Q71.（元請―下請間取引）「全額手形」と回答された</t>
    </r>
    <r>
      <rPr>
        <b/>
        <sz val="11"/>
        <color theme="1"/>
        <rFont val="游ゴシック"/>
        <family val="3"/>
        <charset val="128"/>
      </rPr>
      <t>⽅</t>
    </r>
    <r>
      <rPr>
        <b/>
        <sz val="11"/>
        <color theme="1"/>
        <rFont val="ＭＳ Ｐゴシック"/>
        <family val="3"/>
        <charset val="128"/>
        <scheme val="minor"/>
      </rPr>
      <t>に伺います。手形を利用する理由について教えてください。（複数回答可）。</t>
    </r>
    <phoneticPr fontId="2"/>
  </si>
  <si>
    <r>
      <t>Q73.「導入している」　「一部導入している」と回答された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記録債権を導入した理由は何ですか（複数回答可）。</t>
    </r>
    <phoneticPr fontId="2"/>
  </si>
  <si>
    <r>
      <t>Q74.「導入する予定はない」と回答された</t>
    </r>
    <r>
      <rPr>
        <b/>
        <sz val="11"/>
        <color theme="1"/>
        <rFont val="游ゴシック"/>
        <family val="3"/>
        <charset val="128"/>
      </rPr>
      <t>⽅</t>
    </r>
    <r>
      <rPr>
        <b/>
        <sz val="11"/>
        <color theme="1"/>
        <rFont val="ＭＳ Ｐゴシック"/>
        <family val="3"/>
        <charset val="128"/>
        <scheme val="minor"/>
      </rPr>
      <t>に伺います。電</t>
    </r>
    <r>
      <rPr>
        <b/>
        <sz val="11"/>
        <color theme="1"/>
        <rFont val="游ゴシック"/>
        <family val="3"/>
        <charset val="128"/>
      </rPr>
      <t>⼦</t>
    </r>
    <r>
      <rPr>
        <b/>
        <sz val="11"/>
        <color theme="1"/>
        <rFont val="ＭＳ Ｐゴシック"/>
        <family val="3"/>
        <charset val="128"/>
        <scheme val="minor"/>
      </rPr>
      <t>記録債権を導入する予定がない理由は何ですか（複数回答可）。</t>
    </r>
    <phoneticPr fontId="2"/>
  </si>
  <si>
    <t>Q75.令和８年の手形廃止に向け、貴社の課題について教えてください。手形で支払う側の立場の立場として、想定される課題について教えてください（複数回答可）。</t>
    <phoneticPr fontId="2"/>
  </si>
  <si>
    <t>Q77.（手形廃止時）手形を受け取る側の立場として、想定される資金繰りでの課題について教えてください。（複数回答可）</t>
    <phoneticPr fontId="2"/>
  </si>
  <si>
    <t>Q56.建設工事における電子契約の状況についてお聞かせください。  民間発注者と取引する際、電子契約を利用していますか。</t>
    <rPh sb="6" eb="8">
      <t>コウジ</t>
    </rPh>
    <rPh sb="12" eb="16">
      <t>デンシケイヤク</t>
    </rPh>
    <rPh sb="46" eb="50">
      <t>デンシケイヤク</t>
    </rPh>
    <rPh sb="51" eb="53">
      <t>リヨウ</t>
    </rPh>
    <phoneticPr fontId="2"/>
  </si>
  <si>
    <t>また、利用する予定はありますか。</t>
    <rPh sb="3" eb="5">
      <t>リヨウ</t>
    </rPh>
    <phoneticPr fontId="2"/>
  </si>
  <si>
    <t>Q58.（民間発注者との取引）「行っていない」と回答された方に伺います。電子契約を行わない理由は何ですか</t>
    <rPh sb="16" eb="17">
      <t>イ</t>
    </rPh>
    <rPh sb="29" eb="30">
      <t>カタ</t>
    </rPh>
    <rPh sb="37" eb="38">
      <t>コ</t>
    </rPh>
    <rPh sb="41" eb="42">
      <t>イ</t>
    </rPh>
    <phoneticPr fontId="2"/>
  </si>
  <si>
    <t>Q59.元請−下請間で取引する際、電子契約を利用していますか。また、利用する予定はありますか。</t>
    <rPh sb="17" eb="19">
      <t>デンシ</t>
    </rPh>
    <rPh sb="22" eb="24">
      <t>リヨウ</t>
    </rPh>
    <rPh sb="34" eb="36">
      <t>リヨウ</t>
    </rPh>
    <phoneticPr fontId="2"/>
  </si>
  <si>
    <t>Q60.（元請−下請間取引）「行っている」、「一部行っている」と回答された方に伺います。電子契約を行っている理由は</t>
    <rPh sb="15" eb="16">
      <t>オコナ</t>
    </rPh>
    <rPh sb="23" eb="26">
      <t>イチブオコナ</t>
    </rPh>
    <rPh sb="32" eb="34">
      <t>カイトウ</t>
    </rPh>
    <rPh sb="37" eb="38">
      <t>カタ</t>
    </rPh>
    <rPh sb="39" eb="40">
      <t>ウカガ</t>
    </rPh>
    <rPh sb="44" eb="48">
      <t>デンシケイヤク</t>
    </rPh>
    <rPh sb="49" eb="50">
      <t>オコナ</t>
    </rPh>
    <rPh sb="54" eb="56">
      <t>リユウ</t>
    </rPh>
    <phoneticPr fontId="17"/>
  </si>
  <si>
    <t>Q62.元請−下請間等で取引する際、電子取引システムを利用していますか。また、利用する予定はありますか。</t>
    <rPh sb="18" eb="22">
      <t>デンシトリヒキ</t>
    </rPh>
    <rPh sb="27" eb="29">
      <t>リヨウ</t>
    </rPh>
    <rPh sb="39" eb="41">
      <t>リヨウ</t>
    </rPh>
    <rPh sb="43" eb="45">
      <t>ヨテイ</t>
    </rPh>
    <phoneticPr fontId="17"/>
  </si>
  <si>
    <t>Q63.（元請−下請間等取引）「行っている」、「一部行っている」と回答された方に伺います。導入している電子取引システム</t>
    <rPh sb="16" eb="17">
      <t>オコナ</t>
    </rPh>
    <rPh sb="24" eb="26">
      <t>イチブ</t>
    </rPh>
    <rPh sb="26" eb="27">
      <t>オコナ</t>
    </rPh>
    <rPh sb="33" eb="35">
      <t>カイトウ</t>
    </rPh>
    <rPh sb="38" eb="39">
      <t>カタ</t>
    </rPh>
    <rPh sb="40" eb="41">
      <t>ウカガ</t>
    </rPh>
    <rPh sb="45" eb="47">
      <t>ドウニュウ</t>
    </rPh>
    <rPh sb="51" eb="55">
      <t>デンシトリヒキ</t>
    </rPh>
    <phoneticPr fontId="2"/>
  </si>
  <si>
    <t>Q64.（元請−下請間等取引）「行っている」、「一部行っている」と回答された方に伺います。導入している電子取引システム</t>
    <rPh sb="45" eb="47">
      <t>ドウニュウ</t>
    </rPh>
    <rPh sb="51" eb="55">
      <t>デンシトリヒキ</t>
    </rPh>
    <phoneticPr fontId="17"/>
  </si>
  <si>
    <t>Q65.（元請−下請間等取引）「行っている」、「一部行っている」と回答された方に伺います。電子取引システムを利用して</t>
    <rPh sb="45" eb="49">
      <t>デンシトリヒキ</t>
    </rPh>
    <phoneticPr fontId="2"/>
  </si>
  <si>
    <t>Q67.建設工事における請負代金の支払い状況についてお聞かせください。民間発注者との取引において、請負代金の支払いは</t>
    <rPh sb="6" eb="8">
      <t>コウジ</t>
    </rPh>
    <rPh sb="12" eb="16">
      <t>ウケオイダイキン</t>
    </rPh>
    <rPh sb="17" eb="19">
      <t>シハラ</t>
    </rPh>
    <rPh sb="20" eb="22">
      <t>ジョウキョウ</t>
    </rPh>
    <rPh sb="27" eb="28">
      <t>キ</t>
    </rPh>
    <phoneticPr fontId="17"/>
  </si>
  <si>
    <t>Q74.「導入する予定はない」と回答された方に伺います。電子記録債権を導入する予定がない理由は何ですか（複数回答可）。</t>
    <rPh sb="21" eb="22">
      <t>カタ</t>
    </rPh>
    <rPh sb="23" eb="24">
      <t>ウカガ</t>
    </rPh>
    <rPh sb="28" eb="34">
      <t>デンシキロクサイケン</t>
    </rPh>
    <rPh sb="35" eb="37">
      <t>ドウニュウ</t>
    </rPh>
    <rPh sb="39" eb="41">
      <t>ヨテイ</t>
    </rPh>
    <rPh sb="44" eb="46">
      <t>リユウ</t>
    </rPh>
    <rPh sb="47" eb="48">
      <t>ナン</t>
    </rPh>
    <rPh sb="52" eb="54">
      <t>フクスウ</t>
    </rPh>
    <rPh sb="54" eb="57">
      <t>カイトウカ</t>
    </rPh>
    <phoneticPr fontId="2"/>
  </si>
  <si>
    <t>Q73.「導入している」　「一部導入している」と回答された方に伺います。電子記録債権を導入した理由は何ですか</t>
    <rPh sb="29" eb="30">
      <t>カタ</t>
    </rPh>
    <rPh sb="31" eb="32">
      <t>ウカガ</t>
    </rPh>
    <rPh sb="36" eb="42">
      <t>デンシキロクサイケン</t>
    </rPh>
    <rPh sb="43" eb="45">
      <t>ドウニュウ</t>
    </rPh>
    <rPh sb="47" eb="49">
      <t>リユウ</t>
    </rPh>
    <rPh sb="50" eb="51">
      <t>ナン</t>
    </rPh>
    <phoneticPr fontId="2"/>
  </si>
  <si>
    <t>Q57.（民間発注者との取引）「行っている」、「一部行っている」と回答された方に伺います。電子契約を行っている理由は</t>
    <rPh sb="16" eb="17">
      <t>イ</t>
    </rPh>
    <rPh sb="24" eb="25">
      <t>イチ</t>
    </rPh>
    <rPh sb="26" eb="27">
      <t>イ</t>
    </rPh>
    <rPh sb="38" eb="39">
      <t>カタ</t>
    </rPh>
    <rPh sb="45" eb="47">
      <t>デンシ</t>
    </rPh>
    <rPh sb="50" eb="51">
      <t>イ</t>
    </rPh>
    <phoneticPr fontId="2"/>
  </si>
  <si>
    <t>と回答された方に伺います。手形の期間はどの程度でしょうか。</t>
    <phoneticPr fontId="2"/>
  </si>
  <si>
    <t>Q71.（元請―下請間取引）「全額手形」と回答された方に伺います。手形を利用する理由について教えてください</t>
    <phoneticPr fontId="2"/>
  </si>
  <si>
    <t>・電子契約への対応状況</t>
    <rPh sb="1" eb="5">
      <t>デンシケイヤク</t>
    </rPh>
    <rPh sb="9" eb="11">
      <t>ジョウキョウ</t>
    </rPh>
    <phoneticPr fontId="2"/>
  </si>
  <si>
    <t>・電子取引への対応状況</t>
    <rPh sb="1" eb="3">
      <t>デンシ</t>
    </rPh>
    <rPh sb="3" eb="5">
      <t>トリヒキ</t>
    </rPh>
    <rPh sb="7" eb="9">
      <t>タイオウ</t>
    </rPh>
    <rPh sb="9" eb="11">
      <t>ジョウキョウ</t>
    </rPh>
    <phoneticPr fontId="2"/>
  </si>
  <si>
    <t>・工事代金の支払い状況</t>
    <rPh sb="1" eb="5">
      <t>コウジダイキン</t>
    </rPh>
    <rPh sb="6" eb="8">
      <t>シハラ</t>
    </rPh>
    <rPh sb="9" eb="11">
      <t>ジョウキョウ</t>
    </rPh>
    <phoneticPr fontId="2"/>
  </si>
  <si>
    <t>令和7年6月～7月</t>
    <rPh sb="8" eb="9">
      <t>ガツ</t>
    </rPh>
    <phoneticPr fontId="2"/>
  </si>
  <si>
    <t>47都道府県建設業協会</t>
    <phoneticPr fontId="17"/>
  </si>
  <si>
    <t>Q20.直近１年間（令和６年６月１日～令和７年５月３１日）で、受発注者間の情報共有を図るための三者会議（発注者、施工</t>
    <rPh sb="56" eb="58">
      <t>セコウ</t>
    </rPh>
    <phoneticPr fontId="17"/>
  </si>
  <si>
    <t>自由にご記入ください。　　→「その他内容・自由記入」シート参照</t>
    <phoneticPr fontId="2"/>
  </si>
  <si>
    <t>→「その他内容・自由記入」シート参照</t>
    <phoneticPr fontId="17"/>
  </si>
  <si>
    <t>→「その他内容・自由記入」シート参照</t>
    <phoneticPr fontId="2"/>
  </si>
  <si>
    <t>お聞かせください。　　→「その他内容・自由記入」シート参照</t>
    <phoneticPr fontId="2"/>
  </si>
  <si>
    <t>※「その他」をご選択の場合、具体的な内容もご記入ください。　　→「その他内容・自由記入」シート参照</t>
  </si>
  <si>
    <t>※「その他」をご選択の場合、具体的な内容もご記入ください。　　→「その他内容・自由記入」シート参照</t>
    <phoneticPr fontId="17"/>
  </si>
  <si>
    <t>ございましたら、自由にご記入ください。　　→「その他内容・自由記入」シート参照</t>
  </si>
  <si>
    <t>　　→「その他内容・自由記入」シート参照</t>
    <phoneticPr fontId="2"/>
  </si>
  <si>
    <t>Q6.歩切りの状況について、問題点やご意見がございましたら、自由にご記入ください。　　</t>
    <rPh sb="3" eb="5">
      <t>ブギリ</t>
    </rPh>
    <rPh sb="7" eb="9">
      <t>ジョウキョウ</t>
    </rPh>
    <rPh sb="14" eb="17">
      <t>モンダイテン</t>
    </rPh>
    <rPh sb="19" eb="21">
      <t>イケン</t>
    </rPh>
    <rPh sb="30" eb="32">
      <t>ジユウ</t>
    </rPh>
    <rPh sb="34" eb="36">
      <t>キニュウ</t>
    </rPh>
    <phoneticPr fontId="2"/>
  </si>
  <si>
    <t xml:space="preserve">Q9. 「工期に関する基準」（公共・民間発注者、PFI事業者）の実施における適正な工期設定について、問題点やご意見等が
</t>
    <rPh sb="5" eb="7">
      <t>コウキ</t>
    </rPh>
    <rPh sb="8" eb="9">
      <t>カン</t>
    </rPh>
    <rPh sb="11" eb="13">
      <t>キジュン</t>
    </rPh>
    <rPh sb="15" eb="17">
      <t>コウキョウ</t>
    </rPh>
    <rPh sb="18" eb="20">
      <t>ミンカン</t>
    </rPh>
    <rPh sb="20" eb="23">
      <t>ハッチュウシャ</t>
    </rPh>
    <rPh sb="27" eb="30">
      <t>ジギョウシャ</t>
    </rPh>
    <rPh sb="32" eb="34">
      <t>ジッシ</t>
    </rPh>
    <rPh sb="38" eb="40">
      <t>テキセイ</t>
    </rPh>
    <rPh sb="41" eb="43">
      <t>コウキ</t>
    </rPh>
    <rPh sb="43" eb="45">
      <t>セッテイ</t>
    </rPh>
    <rPh sb="50" eb="53">
      <t>モンダイテン</t>
    </rPh>
    <rPh sb="55" eb="57">
      <t>イケン</t>
    </rPh>
    <rPh sb="57" eb="58">
      <t>ナド</t>
    </rPh>
    <phoneticPr fontId="2"/>
  </si>
  <si>
    <t>Q61.（元請−下請間取引）「行っていない」と回答された方に伺います。電子契約を行わない理由は何ですか（複数回答可）。</t>
    <rPh sb="15" eb="16">
      <t>オコナ</t>
    </rPh>
    <rPh sb="23" eb="25">
      <t>カイトウ</t>
    </rPh>
    <rPh sb="28" eb="29">
      <t>カタ</t>
    </rPh>
    <rPh sb="30" eb="31">
      <t>ウカガ</t>
    </rPh>
    <rPh sb="35" eb="39">
      <t>デンシケイヤク</t>
    </rPh>
    <rPh sb="40" eb="41">
      <t>イ</t>
    </rPh>
    <rPh sb="44" eb="46">
      <t>リユウ</t>
    </rPh>
    <rPh sb="47" eb="48">
      <t>ナン</t>
    </rPh>
    <rPh sb="52" eb="56">
      <t>フクスウカイトウ</t>
    </rPh>
    <rPh sb="56" eb="57">
      <t>カ</t>
    </rPh>
    <phoneticPr fontId="2"/>
  </si>
  <si>
    <t>Q68.（民間発注者との取引）「労務費相当分を現金、残りを手形」、「労務費に満たない額を現金、残りを手形」、</t>
    <rPh sb="5" eb="7">
      <t>ミンカン</t>
    </rPh>
    <phoneticPr fontId="2"/>
  </si>
  <si>
    <t>「全額手形」と回答された方に伺います。手形の期間はどの程度でしょうか（複数回答可）。</t>
    <rPh sb="12" eb="13">
      <t>カタ</t>
    </rPh>
    <phoneticPr fontId="2"/>
  </si>
  <si>
    <t>Q75.令和８年の手形廃止に向け、貴社の課題について教えてください。手形で支払う側の立場として、想定される課題</t>
    <phoneticPr fontId="2"/>
  </si>
  <si>
    <t>９.事業承継</t>
    <rPh sb="2" eb="6">
      <t>ジギョウショウケイ</t>
    </rPh>
    <phoneticPr fontId="2"/>
  </si>
  <si>
    <t>Q4.予定価格への適切な反映について問題点やご意見がございましたら、自由にご記入ください。</t>
    <rPh sb="3" eb="5">
      <t>ヨテイ</t>
    </rPh>
    <rPh sb="5" eb="7">
      <t>カカク</t>
    </rPh>
    <rPh sb="9" eb="11">
      <t>テキセツ</t>
    </rPh>
    <rPh sb="12" eb="14">
      <t>ハンエイ</t>
    </rPh>
    <rPh sb="18" eb="21">
      <t>モンダイテン</t>
    </rPh>
    <rPh sb="23" eb="25">
      <t>イケン</t>
    </rPh>
    <rPh sb="34" eb="36">
      <t>ジユウ</t>
    </rPh>
    <rPh sb="38" eb="40">
      <t>キニュウ</t>
    </rPh>
    <phoneticPr fontId="2"/>
  </si>
  <si>
    <t>未回答については集計数から一部除外。</t>
    <phoneticPr fontId="17"/>
  </si>
  <si>
    <t>※複数回答の設問については、回答対象者数に対する割合を表示しているため、各回答の割合の合計が100%を</t>
    <rPh sb="16" eb="18">
      <t>タイショウ</t>
    </rPh>
    <rPh sb="36" eb="37">
      <t>カク</t>
    </rPh>
    <rPh sb="37" eb="39">
      <t>カイトウ</t>
    </rPh>
    <rPh sb="40" eb="42">
      <t>ワリアイ</t>
    </rPh>
    <phoneticPr fontId="2"/>
  </si>
  <si>
    <t xml:space="preserve">  超える場合あり。</t>
    <phoneticPr fontId="2"/>
  </si>
  <si>
    <t>要件を満たす場合には、専任工事現場を兼務できることとなりました。貴社では監理（主任）技術者に現場を兼務させたことは</t>
    <phoneticPr fontId="2"/>
  </si>
  <si>
    <t>Q66.（元請−下請間等取引）「行っていない」と回答された方に伺います。電子取引システムを導入していない理由は何ですか</t>
    <rPh sb="16" eb="17">
      <t>イ</t>
    </rPh>
    <rPh sb="29" eb="30">
      <t>カタ</t>
    </rPh>
    <rPh sb="37" eb="38">
      <t>コ</t>
    </rPh>
    <phoneticPr fontId="17"/>
  </si>
  <si>
    <t>※単一回答の設問における回答の構成比の合計は、四捨五入の関係で100%にならない場合がある。</t>
    <rPh sb="1" eb="3">
      <t>タンイツ</t>
    </rPh>
    <rPh sb="3" eb="5">
      <t>カイトウ</t>
    </rPh>
    <rPh sb="6" eb="8">
      <t>セツモン</t>
    </rPh>
    <rPh sb="12" eb="14">
      <t>カイトウ</t>
    </rPh>
    <rPh sb="15" eb="18">
      <t>コウセイヒ</t>
    </rPh>
    <rPh sb="19" eb="21">
      <t>ゴウケイ</t>
    </rPh>
    <rPh sb="23" eb="27">
      <t>シシャゴニュウ</t>
    </rPh>
    <rPh sb="28" eb="30">
      <t>カンケイ</t>
    </rPh>
    <rPh sb="40" eb="42">
      <t>バアイ</t>
    </rPh>
    <phoneticPr fontId="2"/>
  </si>
  <si>
    <t>Q77.（手形廃止時）手形を受け取る側の立場として、想定される資金繰りでの課題・効果について教えてください(複数回答可)。</t>
    <rPh sb="40" eb="42">
      <t>コウカ</t>
    </rPh>
    <phoneticPr fontId="2"/>
  </si>
  <si>
    <t>Q31.直近１年間（令和６年６月１日～令和７年５月３１日）で、工事の性格や地域の実情等に応じた適切な入札契約・総合</t>
    <phoneticPr fontId="17"/>
  </si>
  <si>
    <t>anonymous</t>
  </si>
  <si>
    <t>静岡県</t>
  </si>
  <si>
    <t>81％～100％</t>
  </si>
  <si>
    <t>0％～20％</t>
  </si>
  <si>
    <t>週休２日・熱中症対策等現場環境改善費用が反映されていない;暑さ対策等のための現場休止費用が反映されていない;</t>
  </si>
  <si>
    <t>降雨・降雪等の作業不能日が考慮されていない;</t>
  </si>
  <si>
    <t>ほぼ提出している</t>
  </si>
  <si>
    <t>受注実績なし</t>
  </si>
  <si>
    <t>事務作業負担（発注者との協議等）が大きい;</t>
  </si>
  <si>
    <t>工期が短く、スライドの対象にならない;</t>
  </si>
  <si>
    <t>（概ね）行われている</t>
  </si>
  <si>
    <t>（あまり）行われていない</t>
  </si>
  <si>
    <t>地域企業へのインセンティブがない;価格競争の要素が強いままである;</t>
  </si>
  <si>
    <t>紙とデータの両方の提出が必要である;</t>
  </si>
  <si>
    <t>担い手の確保（新規入職者の確保）・定着;低入札価格調査基準額・最低制限価格の引上げ;</t>
  </si>
  <si>
    <t>確保できている</t>
  </si>
  <si>
    <t xml:space="preserve">利益の確保。車両・重機の老朽化による更新。
</t>
  </si>
  <si>
    <t>利益の確保。鉄板も数をリースできない。倉庫はあるが購入しておきたい。</t>
  </si>
  <si>
    <t>黒字であった</t>
  </si>
  <si>
    <t>若い子が率先して活動してくれたので、問題はない。</t>
  </si>
  <si>
    <t>導入に見合う仕事量がない;</t>
  </si>
  <si>
    <t>受注者による依頼;</t>
  </si>
  <si>
    <t>全額現金</t>
  </si>
  <si>
    <t>導入する予定はない</t>
  </si>
  <si>
    <t>現金１００％のため、必要ない;</t>
  </si>
  <si>
    <t>発注者からの支払いが遅い;</t>
  </si>
  <si>
    <t>現時点では不明;</t>
  </si>
  <si>
    <t>手形割引が削減できる;</t>
  </si>
  <si>
    <t/>
  </si>
  <si>
    <t>受注者による依頼</t>
  </si>
  <si>
    <t>61％～80％</t>
  </si>
  <si>
    <t>21％～40％</t>
  </si>
  <si>
    <t>関係者との協議が整っていない;</t>
  </si>
  <si>
    <t>必ず提出している</t>
  </si>
  <si>
    <t>契約変更協議を申し出ていない</t>
  </si>
  <si>
    <t>事務作業負担（発注者との協議等）が大きい;提出を求められる書類が多い;</t>
  </si>
  <si>
    <t>契約書にスライド条項がない;</t>
  </si>
  <si>
    <t>地域企業へのインセンティブがない;</t>
  </si>
  <si>
    <t>様式が統一されていない;</t>
  </si>
  <si>
    <t>安全書類の作成するのが多い</t>
  </si>
  <si>
    <t>事業量確保;事業承継;担い手の確保（新規入職者の確保）・定着;担い手の処遇改善（賃金の行き渡り含む）;生産性向上;急速なＩＴ化への対応;低入札価格調査基準額・最低制限価格の引上げ;インボイス、電子帳簿保存法など制度改正への対応;</t>
  </si>
  <si>
    <t>確保できていない</t>
  </si>
  <si>
    <t>事業量の減少（公共）;人件費・経費、機材価格等の上昇（収益性悪化）;競争の激化（公共）;自然減（定年/老朽化）;</t>
  </si>
  <si>
    <t>人手不足</t>
  </si>
  <si>
    <t>導入や維持するためのコストがかかる（コストメリットがない）;電子契約やＩＴの知識がない（電子化への不安・抵抗感を含む）;人員の確保ができない;導入に見合う仕事量がない;取引先からの要請がない（取引先の体制整備不足を含む）;通信環境の整備（セキュリティ対策等）が必要;電子契約書の長期保存や管理が不安;</t>
  </si>
  <si>
    <t>導入コストがかかる（コストメリットがない）;電子契約やＩＴの知識がない（電子化への不安・抵抗感を含む）;対応する人員・人材の確保ができない;導入に見合う仕事量がない;取引先からの要請がない（取引先が未対応・体制整備不足を含む）;電子契約書の長期保存や管理が不安;</t>
  </si>
  <si>
    <t>導入や利用するためのコストがかかる（コストメリットがない）;電子取引やＩＴの知識がない（電子化への不安・抵抗感を含む）;対応する人員・人材の確保ができない;導入に見合う仕事量がない;取引先からの要請がない（取引先が未対応・体制整備不足を含む）;社内の他業務システムとの互換性がない;取引先の利用システムとの互換性がない;</t>
  </si>
  <si>
    <t>下請から手形での支払いを求められる;</t>
  </si>
  <si>
    <t>週休２日・熱中症対策等現場環境改善費用が反映されていない;標準歩掛りと実際の施工の金額が合わない;現場条件と発注者の積算が整合していない;</t>
  </si>
  <si>
    <t>小ロット工事;災害復旧工事;仮設工;</t>
  </si>
  <si>
    <t>支障物が未撤去;工事期間の制約（渇水期施工等）が反映されていない;作業員の休日（週休２日等）が考慮されていない;猛暑日が考慮されていない;</t>
  </si>
  <si>
    <t>提出を求められる書類が多い;事務作業負担（発注者との協議等）が大きい;変更金額に落札率を乗じられてしまう;</t>
  </si>
  <si>
    <t>事務作業負担（発注者との協議等）が大きい;提出を求められる書類が多い;変更金額に落札率を乗じられてしまう;</t>
  </si>
  <si>
    <t>ある（３割～６割）</t>
  </si>
  <si>
    <t>スライド条項における事業者負担（1%）;申請額と認定額の差が大きい;</t>
  </si>
  <si>
    <t>その他;</t>
  </si>
  <si>
    <t>申請するハードルも高いが申請しても変更してもらえる金額が少なすぎ為、手間をか考慮して申請を取り下げた。</t>
  </si>
  <si>
    <t>地域企業へのインセンティブがない;評価項目が適切でない;</t>
  </si>
  <si>
    <t>本来提出不要な書類の提出を求められた;受発注者間で作成する書類の役割分担がなされていない;従来の書類は簡素化されるが、新たに作成が必要となった書類も多い;発注側担当者によって必要書類が異なる;</t>
  </si>
  <si>
    <t xml:space="preserve">新たに求められる書類が増えすぎ。
特に安全、品質
</t>
  </si>
  <si>
    <t>受注状況は悪くないが、いまだに発注時期は変わらない。</t>
  </si>
  <si>
    <t>工事量は増えても材料費、人件費が高騰しているので、工事高の上昇と利益率は比例していない。</t>
  </si>
  <si>
    <t>事業量確保;急速なＩＴ化への対応;低入札価格調査基準額・最低制限価格の引上げ;担い手の処遇改善（賃金の行き渡り含む）;</t>
  </si>
  <si>
    <t>大手会社が総合評価の持ち点をいいことに、地域発注工事を受注する。</t>
  </si>
  <si>
    <t>工事にかかったものはみてほしい。随意契約により工事の取り掛かりはスムーズにできたが、金額については見積もり単価も採用してもらわないと一般の単価では追いつかないものも多々ある。</t>
  </si>
  <si>
    <t>猛暑や寒波の中で作業する体力仕事に対しての単価が安すぎる。また、なんの作業でもできる普通作業員の単価が専門職種より安いのはおかしい。それならコンクリート打設に左官、法面掘削に法面工を採用してほしい。</t>
  </si>
  <si>
    <t>今後導入する予定</t>
  </si>
  <si>
    <t>発注者からの支払いが遅い;下請が電子記録債権に対応していない;</t>
  </si>
  <si>
    <t>電子記録債権を導入;現金払い（インターネットバンキング含む）に移行;銀行借入れ等で対応;</t>
  </si>
  <si>
    <t>特に影響はない;</t>
  </si>
  <si>
    <t>最新の実勢価格が反映されていない;週休２日・熱中症対策等現場環境改善費用が反映されていない;暑さ対策等のための現場休止費用が反映されていない;現場条件と発注者の積算が整合していない;標準歩掛りと実際の施工の金額が合わない;</t>
  </si>
  <si>
    <t>仮設工;災害復旧工事;交通誘導員;</t>
  </si>
  <si>
    <t>設計内容と現場条件が乖離している;支障物が未撤去;関係者との協議が整っていない;工事着手前の関係機関への手続き期間が考慮されていない;工事期間の制約（渇水期施工等）が反映されていない;関連工事の遅延等が反映されていない;降雨・降雪等の作業不能日が考慮されていない;</t>
  </si>
  <si>
    <t>支障物が未撤去;設計内容と現場条件が乖離している;関係者との協議が整っていない;工事着手前の関係機関への手続き期間が考慮されていない;準備・後片付け・資材搬入期間等が考慮されていない;降雨・降雪等の作業不能日が考慮されていない;</t>
  </si>
  <si>
    <t>事務作業負担（発注者との協議等）が大きい;提出を求められる書類が多い;現場条件と発注者の積算が整合していない;変更金額に落札率を乗じられてしまう;設計変更後の工期設定がタイト;詳細設計書が出てくるのが遅い;質問に対する回答が遅く、休工時の費用負担が大きい;予算がないとの理由等で変更に応じてもらえない;変更部分を自社負担させられることがある;</t>
  </si>
  <si>
    <t>事務作業負担（発注者との協議等）が大きい;提出を求められる書類が多い;現場条件と発注者の積算が整合していない;設計変更後の工期設定がタイト;変更金額に落札率を乗じられてしまう;詳細設計書が出てくるのが遅い;質問に対する回答が遅く、休工時の費用負担が大きい;予算がないとの理由等で変更に応じてもらえない;変更部分を自社負担させられることがある;</t>
  </si>
  <si>
    <t>申請基準が厳しい;申請しても拒否される（手続き不慣れ等発注側担当者に起因する理由）;申請しても拒否される（予算制約や議会承認に起因する理由）;申請額と認定額の差が大きい;スライド条項における事業者負担（1%）;提出を求められる書類が多い;事務作業負担（発注者との協議等）が大きい;</t>
  </si>
  <si>
    <t>スライド条項を申請したことがないため不明;</t>
  </si>
  <si>
    <t>安定的な受注量確保が見通せない;賃上げ表明時期でなく賃上げ実績を踏まえた評価をすべき;賃上げ加点を受けても競争環境が厳しく受注に至らない;この措置がいつまで実施されるか分からない;単年度の賃上げで評価される（複数年度の実績で評価すべき）;</t>
  </si>
  <si>
    <t>企業ごとに差が出る評価項目になっていない;価格競争の要素が強いままである;</t>
  </si>
  <si>
    <t>受発注者間で作成する書類の役割分担がなされていない;本来提出不要な書類の提出を求められた;従来の書類は簡素化されるが、新たに作成が必要となった書類も多い;発注側担当者によって必要書類が異なる;</t>
  </si>
  <si>
    <t>発注量の減少（公共）;発注量の減少（民間）;競争の激化;技術者の不足;資材価格高騰により予定価格が合わない（公共）;資材価格高騰により予定価格が合わない（民間）;</t>
  </si>
  <si>
    <t>事業量確保;協力会社の経営難;生産性向上;工期の適正化;長時間労働の是正;担い手の処遇改善（賃金の行き渡り含む）;担い手の確保（新規入職者の確保）・定着;低入札価格調査基準額・最低制限価格の引上げ;インボイス、電子帳簿保存法など制度改正への対応;</t>
  </si>
  <si>
    <t>利益はなかった</t>
  </si>
  <si>
    <t>事務の省力化;印紙税の節約;契約書の検索や確認が容易（便利）;環境配慮（ぺーバーレス）;取引先からの指示・要請;</t>
  </si>
  <si>
    <t>既成のシステム（パッケージシステム、クラウド上のサービス含む）;</t>
  </si>
  <si>
    <t>出来高報告・確認、請求業務;</t>
  </si>
  <si>
    <t>各種制度（インボイス、電子帳簿保存法）への対応に便利;環境配慮（ペーパーレス）;保管に便利;書類の検索や確認が容易（便利）;印紙税の節約;事務の省略化;</t>
  </si>
  <si>
    <t>労務費相当分を現金、残りを手形</t>
  </si>
  <si>
    <t>３１日以上６０日以内;</t>
  </si>
  <si>
    <t>３１日以上６０日以内</t>
  </si>
  <si>
    <t>一部導入している</t>
  </si>
  <si>
    <t>事務の省力化;印紙税の節約;手形の代替手段（手形廃止の影響を含む）;</t>
  </si>
  <si>
    <t>電子記録債権を導入;</t>
  </si>
  <si>
    <t>借入れの削減には至らないが、資金繰りが緩和される;資金回収管理や取立ての手間が省ける;資金の回収先に合わせて電子記録債権等を導入する必要がある;</t>
  </si>
  <si>
    <t>標準歩掛りと実際の施工の金額が合わない;現場条件と発注者の積算が整合していない;</t>
  </si>
  <si>
    <t>現場条件と発注者の積算が整合していない;標準歩掛りと実際の施工の金額が合わない;</t>
  </si>
  <si>
    <t>仮設工;交通誘導員;</t>
  </si>
  <si>
    <t>予算がないとの理由等で変更に応じてもらえない;その他;</t>
  </si>
  <si>
    <t>賃上げ加点を受けても競争環境が厳しく受注に至らない;単年度の賃上げで評価される（複数年度の実績で評価すべき）;</t>
  </si>
  <si>
    <t>特に問題と感じていることはない;</t>
  </si>
  <si>
    <t>発注側担当者によって必要書類が異なる;</t>
  </si>
  <si>
    <t>競争の激化;技術者の不足;</t>
  </si>
  <si>
    <t>事業承継;担い手の確保（新規入職者の確保）・定着;長時間労働の是正;</t>
  </si>
  <si>
    <t>取引先からの要請がない（取引先が未対応・体制整備不足を含む）;電子取引やＩＴの知識がない（電子化への不安・抵抗感を含む）;</t>
  </si>
  <si>
    <t>下請が電子記録債権に対応していない;</t>
  </si>
  <si>
    <t>現金払い（インターネットバンキング含む）に移行;</t>
  </si>
  <si>
    <t>最新の実勢価格が反映されていない;標準歩掛りと実際の施工の金額が合わない;</t>
  </si>
  <si>
    <t>設計内容と現場条件が乖離している;関係者との協議が整っていない;年度末の工期延長が認めてもらえない;</t>
  </si>
  <si>
    <t>関係者との協議が整っていない;工事着手前の関係機関への手続き期間が考慮されていない;関連工事の遅延等が反映されていない;作業員の休日（週休２日等）が考慮されていない;降雨・降雪等の作業不能日が考慮されていない;</t>
  </si>
  <si>
    <t>設計変更後の工期設定がタイト;詳細設計書が出てくるのが遅い;予算がないとの理由等で変更に応じてもらえない;</t>
  </si>
  <si>
    <t>事務作業負担（発注者との協議等）が大きい;提出を求められる書類が多い;設計変更した後の工期設定がタイト;詳細設計書が出てくるのが遅い;予算がないとの理由等で変更に応じてもらえない;</t>
  </si>
  <si>
    <t>安定的な受注量確保が見通せない;</t>
  </si>
  <si>
    <t>評価項目が適切でない;総合評価対象工事が少ない;発注者ごとの独自項目が多く、受注者の負担が大きい;</t>
  </si>
  <si>
    <t>本来提出不要な書類の提出を求められた;様式が統一されていない;</t>
  </si>
  <si>
    <t>担い手の確保（新規入職者の確保）・定着;長時間労働の是正;生産性向上;</t>
  </si>
  <si>
    <t>取引先からの指示・要請;</t>
  </si>
  <si>
    <t>資金回収管理や取立ての手間が省ける;</t>
  </si>
  <si>
    <t>41％～60％</t>
  </si>
  <si>
    <t>最新の実勢価格が反映されていない;</t>
  </si>
  <si>
    <t>設計内容と現場条件が乖離している;関係者との協議が整っていない;工事着手前の関係機関への手続き期間が考慮されていない;年度末の工期延長が認めてもらえない;</t>
  </si>
  <si>
    <t>関係者との協議が整っていない;工事期間の制約（渇水期施工等）が反映されていない;</t>
  </si>
  <si>
    <t>関係者との協議が整っていない;年度末の工期延長が認めてもらえない;</t>
  </si>
  <si>
    <t>事務作業負担（発注者との協議等）が大きい;提出を求められる書類が多い;申請基準が厳しい;</t>
  </si>
  <si>
    <t>安定的な受注量確保が見通せない;この措置がいつまで実施されるか分からない;</t>
  </si>
  <si>
    <t>評価項目が適切でない;企業ごとに差が出る評価項目になっていない;価格競争の要素が強いままである;</t>
  </si>
  <si>
    <t>発注価格が実勢価格を反映していない（発注時）;資機材価格の高騰・労務費の上昇（工事期間中）;</t>
  </si>
  <si>
    <t>事業量確保;担い手の確保（新規入職者の確保）・定着;工期の適正化;</t>
  </si>
  <si>
    <t>取引先からの要請がない（取引先の体制整備不足を含む）;</t>
  </si>
  <si>
    <t>事務の省略化;各種制度（インボイス、電子帳簿保存法）への対応に便利;</t>
  </si>
  <si>
    <t>導入している</t>
  </si>
  <si>
    <t>最新の実勢価格が反映されていない;現場条件と発注者の積算が整合していない;標準歩掛りと実際の施工の金額が合わない;</t>
  </si>
  <si>
    <t>小ロット工事;建築工事;</t>
  </si>
  <si>
    <t>工事着手前の関係機関への手続き期間が考慮されていない;作業員の休日（週休２日等）が考慮されていない;降雨・降雪等の作業不能日が考慮されていない;</t>
  </si>
  <si>
    <t>変更金額に落札率を乗じられてしまう;詳細設計書が出てくるのが遅い;</t>
  </si>
  <si>
    <t>設計変更した後の工期設定がタイト;予算がないとの理由等で変更に応じてもらえない;変更部分を自社負担させられることがある;</t>
  </si>
  <si>
    <t>あまりない（３割未満）</t>
  </si>
  <si>
    <t>事務作業負担（発注者との協議等）が大きい;提出を求められる書類が多い;申請額と認定額の差が大きい;</t>
  </si>
  <si>
    <t>事業量確保;担い手の確保（新規入職者の確保）・定着;担い手の処遇改善（賃金の行き渡り含む）;低入札価格調査基準額・最低制限価格の引上げ;</t>
  </si>
  <si>
    <t>事務の省力化;印紙税の節約;取引先からの指示・要請;</t>
  </si>
  <si>
    <t>事務の省略化;印紙税の節約;取引先からの指示・要請;</t>
  </si>
  <si>
    <t>契約前見積り業務（建築・設備、設備機器）;</t>
  </si>
  <si>
    <t>印紙税の節約;取引先からの指示・要請;事務の省略化;</t>
  </si>
  <si>
    <t>一括決済方式、電子記録債権を利用</t>
  </si>
  <si>
    <t>事務の省力化;印紙税の節約;手形の代替手段（手形廃止の影響を含む）;環境配慮（ペーパーレス）;</t>
  </si>
  <si>
    <t>災害復旧工事;交通誘導員;小ロット工事;仮設工;</t>
  </si>
  <si>
    <t>毎年、静岡県との打合せで最新の労務単価に反映するよう要望しているが、遅れて反映している</t>
  </si>
  <si>
    <t>その他;関連工事の遅延等が反映されていない;</t>
  </si>
  <si>
    <t>準備・後片付け・資材搬入期間等が考慮されていない;関連工事の遅延等が反映されていない;設計内容と現場条件が乖離している;</t>
  </si>
  <si>
    <t>工事着手前の関係機関への手続き期間が考慮されていない;関連工事の遅延等が反映されていない;関係者との協議が整っていない;</t>
  </si>
  <si>
    <t>設計内容と現場条件が乖離している;関係者との協議が整っていない;工事着手前の関係機関への手続き期間が考慮されていない;関連工事の遅延等が反映されていない;</t>
  </si>
  <si>
    <t>設計内容と現場条件が乖離している;支障物が未撤去;関係者との協議が整っていない;工事着手前の関係機関への手続き期間が考慮されていない;工事期間の制約（渇水期施工等）が反映されていない;関連工事の遅延等が反映されていない;作業員の休日（週休２日等）が考慮されていない;準備期間・後片付け・資材搬入期間等が考慮されていない;降雨・降雪等の作業不能日が考慮されていない;猛暑日が考慮されていない;完成時期が最優先され、現場条件等は考慮されていない;</t>
  </si>
  <si>
    <t>民間発注者も官庁同様に働き方改革に沿った発注（週休二日）にして頂き工期設定をお願いしたい。
担い手の確保にも影響する。</t>
  </si>
  <si>
    <t>事務作業負担（発注者との協議等）が大きい;提出を求められる書類が多い;変更金額に落札率を乗じられてしまう;質問に対する回答が遅く、休工時の費用負担が大きい;</t>
  </si>
  <si>
    <t>提出を求められる書類が多い;事務作業負担（発注者との協議等）が大きい;変更金額に落札率を乗じられてしまう;質問に対する回答が遅く、休工時の費用負担が大きい;予算がないとの理由等で変更に応じてもらえない;</t>
  </si>
  <si>
    <t>事務作業負担（発注者との協議等）が大きい;提出を求められる書類が多い;変更金額に落札率を乗じられてしまう;詳細設計書が出てくるのが遅い;質問に対する回答が遅く、休工時の費用負担が大きい;予算がないとの理由等で変更に応じてもらえない;</t>
  </si>
  <si>
    <t>事務作業負担（発注者との協議等）が大きい;現場条件と発注者の積算が整合していない;詳細設計書が出てくるのが遅い;質問に対する回答が遅く、休工時の費用負担が大きい;予算がないとの理由等で変更に応じてもらえない;変更部分を自社負担させられることがある;</t>
  </si>
  <si>
    <t>事務作業負担（発注者との協議等）が大きい;提出を求められる書類が多い;スライド条項における事業者負担（1%）;申請しても拒否される（予算制約や議会承認に起因する理由）;申請しても拒否される（手続き不慣れ等発注側担当者に起因する理由）;申請基準が厳しい;</t>
  </si>
  <si>
    <t>契約書にスライド条項がない;工期が短く、スライドの対象にならない;交渉に応じてもらうことができない;</t>
  </si>
  <si>
    <t>安定的な受注量確保が見通せない;賃上げ加点を受けても競争環境が厳しく受注に至らない;単年度の賃上げで評価される（複数年度の実績で評価すべき）;</t>
  </si>
  <si>
    <t>受注者が偏り、新規参入ができない;企業ごとに差が出る評価項目になっていない;価格競争の要素が強いままである;発注者ごとの独自項目が多く、受注者の負担が大きい;</t>
  </si>
  <si>
    <t>受発注者間で作成する書類の役割分担がなされていない;本来提出不要な書類の提出を求められた;急な提出依頼に対応するため、作成する書類が減らない;紙とデータの両方の提出が必要である;発注側担当者によって必要書類が異なる;</t>
  </si>
  <si>
    <t>静岡県で、提示書類の簡素化が進んでいない</t>
  </si>
  <si>
    <t>発注量の減少（公共）;競争の激化;技術者の不足;資材価格高騰により予定価格が合わない（公共）;資材価格高騰により予定価格が合わない（民間）;工事の受注者が偏り、受注できない;</t>
  </si>
  <si>
    <t>受注の減少（公共）;競争の激化;発注価格が実勢価格を反映していない（発注時）;資機材価格の高騰・労務費の上昇（工事期間中）;低入札価格調査基準額・最低制限価格の設定の低さ;</t>
  </si>
  <si>
    <t>事業量確保;担い手の確保（新規入職者の確保）・定着;担い手の処遇改善（賃金の行き渡り含む）;工期の適正化;生産性向上;急速なＩＴ化への対応;</t>
  </si>
  <si>
    <t>現状復旧のため工法変更ができない。昔の工法を同じように行っては同じである。</t>
  </si>
  <si>
    <t>保管に便利;事務の省力化;</t>
  </si>
  <si>
    <t>事務の省略化;環境配慮（ペーパーレス）;</t>
  </si>
  <si>
    <t>出来高報告・確認、請求業務;購買見積り・契約業務;</t>
  </si>
  <si>
    <t>事務の省略化;保管に便利;環境配慮（ペーパーレス）;各種制度（インボイス、電子帳簿保存法）への対応に便利;</t>
  </si>
  <si>
    <t>事務の省力化;環境配慮（ペーパーレス）;各種制度（インボイス、電子帳簿保存法等）への対応に便利;</t>
  </si>
  <si>
    <t>現金払い（インターネットバンキング含む）に移行;銀行借入れ等で対応;</t>
  </si>
  <si>
    <t>借入れを削減できる;手形割引が削減できる;</t>
  </si>
  <si>
    <t>設計内容と現場条件が乖離している;関係者との協議が整っていない;降雨・降雪等の作業不能日が考慮されていない;猛暑日が考慮されていない;完成時期が最優先され、現場条件等は考慮されていない;</t>
  </si>
  <si>
    <t>民間発注者はエンドユーザーへ都市ガスの供給をする為、工期がタイトであることがある。</t>
  </si>
  <si>
    <t>事務作業負担（発注者との協議等）が大きい;提出を求められる書類が多い;予算がないとの理由等で変更に応じてもらえない;変更部分を自社負担させられることがある;その他;</t>
  </si>
  <si>
    <t>交渉には応じるが、増額には応じてくれない;事務作業負担（発注者との協議等）が大きい;提出を求められる書類が多い;</t>
  </si>
  <si>
    <t>業社会を通して、申請しているが年初めに改定は行うが、年度内での変更は全くない。</t>
  </si>
  <si>
    <t>価格競争の要素が強いままである;総合評価対象工事が少ない;</t>
  </si>
  <si>
    <t>発注量の減少（民間）;競争の激化;</t>
  </si>
  <si>
    <t>担い手の確保（新規入職者の確保）・定着;</t>
  </si>
  <si>
    <t>自然減（定年/老朽化）;</t>
  </si>
  <si>
    <t>導入コストがかかる（コストメリットがない）;</t>
  </si>
  <si>
    <t>導入や利用するためのコストがかかる（コストメリットがない）;</t>
  </si>
  <si>
    <t>廃止に課題がない;</t>
  </si>
  <si>
    <t>廃止に課題がない</t>
  </si>
  <si>
    <t>小ロット工事;仮設工;交通誘導員;</t>
  </si>
  <si>
    <t>設計内容と現場条件が乖離している;支障物が未撤去;関係者との協議が整っていない;工事着手前の関係機関への手続き期間が考慮されていない;関連工事の遅延等が反映されていない;猛暑日が考慮されていない;</t>
  </si>
  <si>
    <t>設計内容と現場条件が乖離している;支障物が未撤去;関係者との協議が整っていない;工事着手前の関係機関への手続き期間が考慮されていない;関連工事の遅延等が反映されていない;作業員の休日（週休２日等）が考慮されていない;準備期間・後片付け・資材搬入期間等が考慮されていない;降雨・降雪等の作業不能日が考慮されていない;猛暑日が考慮されていない;完成時期が最優先され、現場条件等は考慮されていない;</t>
  </si>
  <si>
    <t>事務作業負担（発注者との協議等）が大きい;提出を求められる書類が多い;現場条件と発注者の積算が整合していない;変更金額に落札率を乗じられてしまう;設計変更後の工期設定がタイト;詳細設計書が出てくるのが遅い;変更部分を自社負担させられることがある;</t>
  </si>
  <si>
    <t>事務作業負担（発注者との協議等）が大きい;提出を求められる書類が多い;現場条件と発注者の積算が整合していない;設計変更した後の工期設定がタイト;詳細設計書が出てくるのが遅い;質問に対する回答が遅く、休工時の費用負担が大きい;予算がないとの理由等で変更に応じてもらえない;変更部分を自社負担させられることがある;</t>
  </si>
  <si>
    <t>この措置がいつまで実施されるか分からない;</t>
  </si>
  <si>
    <t>受注者が偏り、新規参入ができない;</t>
  </si>
  <si>
    <t>発注量の減少（公共）;発注量の減少（民間）;競争の激化;技術者の不足;</t>
  </si>
  <si>
    <t>事業量確保;事業承継;担い手の確保（新規入職者の確保）・定着;担い手の処遇改善（賃金の行き渡り含む）;長時間労働の是正;工期の適正化;生産性向上;協力会社の経営難;</t>
  </si>
  <si>
    <t>事務の省力化;印紙税の節約;契約書の検索や確認が容易（便利）;保管に便利;環境配慮（ぺーバーレス）;取引先からの指示・要請;</t>
  </si>
  <si>
    <t>事務の省略化;印紙税の節約;契約書の検索や確認が容易（便利）;保管に便利;環境配慮（ペーパーレス）;取引先からの指示・要請;</t>
  </si>
  <si>
    <t>ＣＩ－ＮＥＴ;</t>
  </si>
  <si>
    <t>購買見積り・契約業務;出来高報告・確認、請求業務;契約前見積り業務（建築・設備、設備機器）;</t>
  </si>
  <si>
    <t>事務の省略化;印紙税の節約;書類の検索や確認が容易（便利）;保管に便利;環境配慮（ペーパーレス）;各種制度（インボイス、電子帳簿保存法）への対応に便利;取引先からの指示・要請;</t>
  </si>
  <si>
    <t>現場条件と発注者の積算が整合していない;</t>
  </si>
  <si>
    <t>小ロット工事;仮設工;災害復旧工事;建築工事;交通誘導員;</t>
  </si>
  <si>
    <t>静岡県については予定価格について問題ないが静岡市（政令市）は大問題である。特に建築工事はほとんどの工事で予定価格に合わない金額になっている。（当初予算ありきで予定価格を算出しているとしか思えない。）一部土木工事においても同様のケースがある。</t>
  </si>
  <si>
    <t>先ほど回答したとおり、特に建築工事において静岡県は予定価格が比較的適正価格で入っていると思われるが、静岡市は明らかに予算ありきの予定価格になっている。最近の静岡市の建築工事をベースに静岡県の方に適正かどうか積算していただきたい。</t>
  </si>
  <si>
    <t>設計内容と現場条件が乖離している;支障物が未撤去;関係者との協議が整っていない;</t>
  </si>
  <si>
    <t>設計内容と現場条件が乖離している;関係者との協議が整っていない;工事着手前の関係機関への手続き期間が考慮されていない;年度末の工期延長が認めてもらえない;関連工事の遅延等が反映されていない;支障物が未撤去;</t>
  </si>
  <si>
    <t>その他;作業員の休日（週休２日等）が考慮されていない;完成時期が最優先され、現場条件等は考慮されていない;猛暑日が考慮されていない;降雨・降雪等の作業不能日が考慮されていない;準備期間・後片付け・資材搬入期間等が考慮されていない;</t>
  </si>
  <si>
    <t>支障物の移設については分かっているのにやっていなかったりするケースがある。また現場と合っていない計画（設計成果品）を受け取っているので設計照査したら全く違うといったことが日常茶飯事。しっかりした設計図書で発注していただきたい。</t>
  </si>
  <si>
    <t>提出を求められる書類が多い;設計変更後の工期設定がタイト;予算がないとの理由等で変更に応じてもらえない;変更金額に落札率を乗じられてしまう;</t>
  </si>
  <si>
    <t>予算がないとの理由等で変更に応じてもらえない;現場条件と発注者の積算が整合していない;</t>
  </si>
  <si>
    <t>提出を求められる書類が多い;現場条件と発注者の積算が整合していない;変更金額に落札率を乗じられてしまう;設計変更後の工期設定がタイト;詳細設計書が出てくるのが遅い;質問に対する回答が遅く、休工時の費用負担が大きい;予算がないとの理由等で変更に応じてもらえない;変更部分を自社負担させられることがある;事務作業負担（発注者との協議等）が大きい;その他;</t>
  </si>
  <si>
    <t>予算がないとの理由等で変更に応じてもらえない;</t>
  </si>
  <si>
    <t>かなりある（６割以上）</t>
  </si>
  <si>
    <t>スライド条項における事業者負担（1%）;</t>
  </si>
  <si>
    <t>提出を求められる書類が多い;事務作業負担（発注者との協議等）が大きい;</t>
  </si>
  <si>
    <t>請負に対して１％は業者負担となるため、金額の大きい工事だとかなり難しいし、沢山書類を出しても請負の１％以上からしか認めて貰えないため労力のわりに実入りが少ないため。もっと簡易で
１％をもう少し少ない割合（0.5％など）なら申請が増えるかもしれません。</t>
  </si>
  <si>
    <t>国交省はしっかりやっているが他の官庁はどうかと思います。</t>
  </si>
  <si>
    <t>この措置がいつまで実施されるか分からない;安定的な受注量確保が見通せない;単年度の賃上げで評価される（複数年度の実績で評価すべき）;</t>
  </si>
  <si>
    <t>地域企業へのインセンティブがない;企業ごとに差が出る評価項目になっていない;</t>
  </si>
  <si>
    <t>発注側担当者によって必要書類が異なる;従来の書類は簡素化されるが、新たに作成が必要となった書類も多い;急な提出依頼に対応するため、作成する書類が減らない;本来提出不要な書類の提出を求められた;</t>
  </si>
  <si>
    <t>工事成績＝総合評価方式の加点（受注に影響）であるため、工事担当者は過度なプレッシャーを受けており、簡素化しても工事成績評定点が付く工事だと必要にない書類もつくりがちないなるので
簡素化にならないと思う。（書類がない⇒確認できない⇒項目外れる⇒点数下がる）</t>
  </si>
  <si>
    <t>働き方改革とこの合理化は反していると思っている。ＩＣＴを活用すれば現場管理が全く不要ということにはならないため、幻想だと思っている。ただ専任義務の合理化は現場が疲弊するだけ。経営者が喜ぶだけだと思う。</t>
  </si>
  <si>
    <t>発注量の減少（民間）;発注量の減少（公共）;技術者の不足;資材価格高騰により予定価格が合わない（公共）;資材価格高騰により予定価格が合わない（民間）;工事の受注者が偏り、受注できない;</t>
  </si>
  <si>
    <t>働き方改革により人が必要。経費が増える、利益が圧迫される。また人不足から受注出来ない。受注減となる。</t>
  </si>
  <si>
    <t>直近が好決算過ぎた。今期はその反動で非常に厳しい。</t>
  </si>
  <si>
    <t>事業量確保;事業承継;担い手の確保（新規入職者の確保）・定着;担い手の処遇改善（賃金の行き渡り含む）;長時間労働の是正;工期の適正化;生産性向上;協力会社の経営難;急速なＩＴ化への対応;低入札価格調査基準額・最低制限価格の引上げ;インボイス、電子帳簿保存法など制度改正への対応;その他;</t>
  </si>
  <si>
    <t>高齢化及び人口減少は建設業だけの問題ではないと思います。特に建設業は不人気な業種と思われるので一番影響が出るのが早い気がします。</t>
  </si>
  <si>
    <t>高齢化、恐らく総合建設業はなくならないが、サブコンが減り受注出来ない工事が増えると思う。</t>
  </si>
  <si>
    <t>取引先の利用システムとの互換性がない;</t>
  </si>
  <si>
    <t>手形の代替手段（手形廃止の影響を含む）;</t>
  </si>
  <si>
    <t>仮設工;その他;</t>
  </si>
  <si>
    <t>作業員の休日（週休２日等）が考慮されていない;完成時期が最優先され、現場条件等は考慮されていない;</t>
  </si>
  <si>
    <t>事務作業負担（発注者との協議等）が大きい;提出を求められる書類が多い;現場条件と発注者の積算が整合していない;予算がないとの理由等で変更に応じてもらえない;</t>
  </si>
  <si>
    <t>事務作業負担（発注者との協議等）が大きい;提出を求められる書類が多い;現場条件と発注者の積算が整合していない;</t>
  </si>
  <si>
    <t>事務作業負担（発注者との協議等）が大きい;設計変更した後の工期設定がタイト;変更部分を自社負担させられることがある;</t>
  </si>
  <si>
    <t>事務作業負担（発注者との協議等）が大きい;提出を求められる書類が多い;スライド条項における事業者負担（1%）;申請額と認定額の差が大きい;申請基準が厳しい;</t>
  </si>
  <si>
    <t>契約書にスライド条項がない;事務作業負担（発注者との協議等）が大きい;</t>
  </si>
  <si>
    <t>休暇日数を増やすなど賃上げ以外で処遇改善を行った</t>
  </si>
  <si>
    <t>企業ごとに差が出る評価項目になっていない;</t>
  </si>
  <si>
    <t>検査時に工事概要書の作成を求められた;急な提出依頼に対応するため、作成する書類が減らない;</t>
  </si>
  <si>
    <t>事業承継;担い手の確保（新規入職者の確保）・定着;担い手の処遇改善（賃金の行き渡り含む）;工期の適正化;生産性向上;協力会社の経営難;</t>
  </si>
  <si>
    <t>借入れを削減できる;資金回収管理や取立ての手間が省ける;</t>
  </si>
  <si>
    <t>設計内容と現場条件が乖離している;完成時期が最優先され、現場条件等は考慮されていない;作業員の休日（週休２日等）が考慮されていない;</t>
  </si>
  <si>
    <t>予算がないとの理由等で変更に応じてもらえない;変更部分を自社負担させられることがある;</t>
  </si>
  <si>
    <t>スライド条項における事業者負担（1%）;事務作業負担（発注者との協議等）が大きい;提出を求められる書類が多い;</t>
  </si>
  <si>
    <t>契約書にスライド条項がない;交渉には応じるが、増額には応じてくれない;</t>
  </si>
  <si>
    <t>評価項目が適切でない;発注者の総合評価落札方式の知識が不足している;総合評価対象工事が少ない;</t>
  </si>
  <si>
    <t>受発注者間で作成する書類の役割分担がなされていない;本来提出不要な書類の提出を求められた;発注側担当者によって必要書類が異なる;紙とデータの両方の提出が必要である;</t>
  </si>
  <si>
    <t>事業量確保;担い手の確保（新規入職者の確保）・定着;担い手の処遇改善（賃金の行き渡り含む）;工期の適正化;長時間労働の是正;生産性向上;急速なＩＴ化への対応;</t>
  </si>
  <si>
    <t>印紙税の節約;契約書の検索や確認が容易（便利）;保管に便利;取引先からの指示・要請;</t>
  </si>
  <si>
    <t>事務の省略化;印紙税の節約;契約書の検索や確認が容易（便利）;</t>
  </si>
  <si>
    <t>印紙税の節約;各種制度（インボイス、電子帳簿保存法）への対応に便利;事務の省略化;書類の検索や確認が容易（便利）;</t>
  </si>
  <si>
    <t>印紙税の節約;手形の代替手段（手形廃止の影響を含む）;各種制度（インボイス、電子帳簿保存法等）への対応に便利;</t>
  </si>
  <si>
    <t>標準歩掛りと実際の施工の金額が合わない;最新の実勢価格が反映されていない;</t>
  </si>
  <si>
    <t>小ロット工事;仮設工;災害復旧工事;交通誘導員;</t>
  </si>
  <si>
    <t>設計内容と現場条件が乖離している;工事着手前の関係機関への手続き期間が考慮されていない;</t>
  </si>
  <si>
    <t>予算がないとの理由等で変更に応じてもらえない;事務作業負担（発注者との協議等）が大きい;</t>
  </si>
  <si>
    <t>申請基準が厳しい;</t>
  </si>
  <si>
    <t>さらに大胆な簡素化を行っていただきたい。出来型と品質証明があれば良いのではないか。あとのことは施工中に確認できるので、書類としていらないと思う。</t>
  </si>
  <si>
    <t>事業量確保;事業承継;担い手の確保（新規入職者の確保）・定着;協力会社の経営難;急速なＩＴ化への対応;生産性向上;</t>
  </si>
  <si>
    <t>変更に時間がかかるまた、変更をしてもらえない。設計が現地に合わない。仮設が標準を重視し、実状に合わない。柔軟な対応が望ましい。</t>
  </si>
  <si>
    <t>災害復旧工事;</t>
  </si>
  <si>
    <t>積算時期と入札時期のずれから、急激な価格高騰に対応できていない</t>
  </si>
  <si>
    <t>設計内容と現場条件が乖離している;関係者との協議が整っていない;関連工事の遅延等が反映されていない;</t>
  </si>
  <si>
    <t>事務作業負担（発注者との協議等）が大きい;提出を求められる書類が多い;設計変更後の工期設定がタイト;詳細設計書が出てくるのが遅い;質問に対する回答が遅く、休工時の費用負担が大きい;</t>
  </si>
  <si>
    <t>安定的な受注量確保が見通せない;賃上げ加点を受けても競争環境が厳しく受注に至らない;</t>
  </si>
  <si>
    <t>価格競争の要素が強いままである;発注者ごとの独自項目が多く、受注者の負担が大きい;</t>
  </si>
  <si>
    <t>本来提出不要な書類の提出を求められた;検査時に工事概要書の作成を求められた;</t>
  </si>
  <si>
    <t>発注量の減少（公共）;競争の激化;資材価格高騰により予定価格が合わない（公共）;発注量の減少（民間）;</t>
  </si>
  <si>
    <t xml:space="preserve">公共工事、民間工事共に工事発注量が少なく競争が激化している
</t>
  </si>
  <si>
    <t>64で回答したように、受注環境が悪化しているので利益についても厳しい状況になる</t>
  </si>
  <si>
    <t>事業量確保;担い手の確保（新規入職者の確保）・定着;生産性向上;急速なＩＴ化への対応;低入札価格調査基準額・最低制限価格の引上げ;</t>
  </si>
  <si>
    <t>電子取引やＩＴの知識がない（電子化への不安・抵抗感を含む）;導入に見合う仕事量がない;</t>
  </si>
  <si>
    <t>下請が電子記録債権に対応していない;発注者からの支払いが遅い;</t>
  </si>
  <si>
    <t>週休２日・熱中症対策等現場環境改善費用が反映されていない;現場条件と発注者の積算が整合していない;</t>
  </si>
  <si>
    <t>週休２日・熱中症対策等現場環境改善費用が反映されていない;暑さ対策等のための現場休止費用が反映されていない;現場条件と発注者の積算が整合していない;</t>
  </si>
  <si>
    <t>小ロット工事;災害復旧工事;</t>
  </si>
  <si>
    <t>工事着手前の関係機関への手続き期間が考慮されていない;関連工事の遅延等が反映されていない;作業員の休日（週休２日等）が考慮されていない;降雨・降雪等の作業不能日が考慮されていない;猛暑日が考慮されていない;</t>
  </si>
  <si>
    <t>関係者との協議が整っていない;作業員の休日（週休２日等）が考慮されていない;準備期間・後片付け・資材搬入期間等が考慮されていない;降雨・降雪等の作業不能日が考慮されていない;猛暑日が考慮されていない;</t>
  </si>
  <si>
    <t>提出を求められる書類が多い;</t>
  </si>
  <si>
    <t>地域企業へのインセンティブがない;価格競争の要素が強いままである;総合評価対象工事が少ない;</t>
  </si>
  <si>
    <t>急な提出依頼に対応するため、作成する書類が減らない;</t>
  </si>
  <si>
    <t>発注量の減少（公共）;競争の激化;</t>
  </si>
  <si>
    <t>資機材価格の高騰・労務費の上昇（工事期間中）;</t>
  </si>
  <si>
    <t>事業量確保;担い手の処遇改善（賃金の行き渡り含む）;長時間労働の是正;</t>
  </si>
  <si>
    <t>事務の省力化;印紙税の節約;</t>
  </si>
  <si>
    <t>電子契約やＩＴの知識がない（電子化への不安・抵抗感を含む）;取引先からの要請がない（取引先が未対応・体制整備不足を含む）;</t>
  </si>
  <si>
    <t>取引先からの要請がない（取引先が未対応・体制整備不足を含む）;</t>
  </si>
  <si>
    <t>課題なし;</t>
  </si>
  <si>
    <t>課題なし</t>
  </si>
  <si>
    <t>週休２日・熱中症対策等現場環境改善費用が反映されていない;暑さ対策等のための現場休止費用が反映されていない;現場条件と発注者の積算が整合していない;標準歩掛りと実際の施工の金額が合わない;</t>
  </si>
  <si>
    <t>作業員の休日（週休２日等）が考慮されていない;準備・後片付け・資材搬入期間等が考慮されていない;降雨・降雪等の作業不能日が考慮されていない;猛暑日が考慮されていない;年度末の工期延長が認めてもらえない;</t>
  </si>
  <si>
    <t>設計内容と現場条件が乖離している;作業員の休日（週休２日等）が考慮されていない;降雨・降雪等の作業不能日が考慮されていない;完成時期が最優先され、現場条件等は考慮されていない;</t>
  </si>
  <si>
    <t>提出を求められる書類が多い;現場条件と発注者の積算が整合していない;変更金額に落札率を乗じられてしまう;詳細設計書が出てくるのが遅い;</t>
  </si>
  <si>
    <t>現場条件と発注者の積算が整合していない;予算がないとの理由等で変更に応じてもらえない;変更部分を自社負担させられることがある;</t>
  </si>
  <si>
    <t>紙とデータの両方の提出が必要である;従来の書類は簡素化されるが、新たに作成が必要となった書類も多い;発注側担当者によって必要書類が異なる;</t>
  </si>
  <si>
    <t>事業承継;担い手の確保（新規入職者の確保）・定着;担い手の処遇改善（賃金の行き渡り含む）;</t>
  </si>
  <si>
    <t>印紙税の節約;環境配慮（ペーパーレス）;</t>
  </si>
  <si>
    <t>特になし;</t>
  </si>
  <si>
    <t>特になし</t>
  </si>
  <si>
    <t>小ロット工事;仮設工;災害復旧工事;</t>
  </si>
  <si>
    <t>現場条件と発注者の積算が整合していない;質問に対する回答が遅く、休工時の費用負担が大きい;</t>
  </si>
  <si>
    <t>申請額と認定額の差が大きい;申請しても拒否される（手続き不慣れ等発注側担当者に起因する理由）;</t>
  </si>
  <si>
    <t>未達成時のペナルティが厳しい;以前から賃上げしており、不公平感がある;この措置がいつまで実施されるか分からない;単年度の賃上げで評価される（複数年度の実績で評価すべき）;</t>
  </si>
  <si>
    <t>急な提出依頼に対応するため、作成する書類が減らない;従来の書類は簡素化されるが、新たに作成が必要となった書類も多い;発注側担当者によって必要書類が異なる;</t>
  </si>
  <si>
    <t>担い手の確保（新規入職者の確保）・定着;長時間労働の是正;</t>
  </si>
  <si>
    <t>導入や維持するためのコストがかかる（コストメリットがない）;導入に見合う仕事量がない;取引先からの要請がない（取引先の体制整備不足を含む）;</t>
  </si>
  <si>
    <t>購買見積り・契約業務;</t>
  </si>
  <si>
    <t>なし;</t>
  </si>
  <si>
    <t>今も受け取っていない;</t>
  </si>
  <si>
    <t>なし</t>
  </si>
  <si>
    <t>今も受け取っていない</t>
  </si>
  <si>
    <t>事務作業負担（発注者との協議等）が大きい;提出を求められる書類が多い;変更金額に落札率を乗じられてしまう;詳細設計書が出てくるのが遅い;</t>
  </si>
  <si>
    <t>受注者が偏り、新規参入ができない;評価項目が適切でない;</t>
  </si>
  <si>
    <t>事業承継;担い手の確保（新規入職者の確保）・定着;</t>
  </si>
  <si>
    <t>電子契約やＩＴの知識がない（電子化への不安・抵抗感を含む）;人員の確保ができない;取引先からの要請がない（取引先の体制整備不足を含む）;</t>
  </si>
  <si>
    <t>電子契約やＩＴの知識がない（電子化への不安・抵抗感を含む）;対応する人員・人材の確保ができない;</t>
  </si>
  <si>
    <t>電子取引やＩＴの知識がない（電子化への不安・抵抗感を含む）;対応する人員・人材の確保ができない;</t>
  </si>
  <si>
    <t>全額手形</t>
  </si>
  <si>
    <t>９１日以上１２０日以内</t>
  </si>
  <si>
    <t>借入れを削減できる;</t>
  </si>
  <si>
    <t>最新の実勢価格が反映されていない;暑さ対策等のための現場休止費用が反映されていない;現場条件と発注者の積算が整合していない;標準歩掛りと実際の施工の金額が合わない;</t>
  </si>
  <si>
    <t>小ロット工事;仮設工;建築工事;</t>
  </si>
  <si>
    <t>設計内容と現場条件が乖離している;関係者との協議が整っていない;工事着手前の関係機関への手続き期間が考慮されていない;工事期間の制約（渇水期施工等）が反映されていない;関連工事の遅延等が反映されていない;準備・後片付け・資材搬入期間等が考慮されていない;降雨・降雪等の作業不能日が考慮されていない;年度末の工期延長が認めてもらえない;</t>
  </si>
  <si>
    <t>設計内容と現場条件が乖離している;支障物が未撤去;関係者との協議が整っていない;工事着手前の関係機関への手続き期間が考慮されていない;工事期間の制約（渇水期施工等）が反映されていない;関連工事の遅延等が反映されていない;作業員の休日（週休２日等）が考慮されていない;準備・後片付け・資材搬入期間等が考慮されていない;降雨・降雪等の作業不能日が考慮されていない;猛暑日が考慮されていない;年度末の工期延長が認めてもらえない;</t>
  </si>
  <si>
    <t>事務作業負担（発注者との協議等）が大きい;提出を求められる書類が多い;スライド条項における事業者負担（1%）;申請額と認定額の差が大きい;申請しても拒否される（予算制約や議会承認に起因する理由）;申請しても拒否される（手続き不慣れ等発注側担当者に起因する理由）;申請基準が厳しい;</t>
  </si>
  <si>
    <t>契約書にスライド条項がない;工期が短く、スライドの対象にならない;交渉に応じてもらうことができない;交渉には応じるが、増額には応じてくれない;同一工事内の他の経費の減額と相殺される;事務作業負担（発注者との協議等）が大きい;提出を求められる書類が多い;</t>
  </si>
  <si>
    <t>地域企業へのインセンティブがない;企業ごとに差が出る評価項目になっていない;発注者の総合評価落札方式の知識が不足している;価格競争の要素が強いままである;総合評価対象工事が少ない;発注者ごとの独自項目が多く、受注者の負担が大きい;</t>
  </si>
  <si>
    <t>受発注者間で作成する書類の役割分担がなされていない;本来提出不要な書類の提出を求められた;検査時に工事概要書の作成を求められた;急な提出依頼に対応するため、作成する書類が減らない;紙とデータの両方の提出が必要である;従来の書類は簡素化されるが、新たに作成が必要となった書類も多い;発注側担当者によって必要書類が異なる;</t>
  </si>
  <si>
    <t>事業量確保;事業承継;担い手の確保（新規入職者の確保）・定着;担い手の処遇改善（賃金の行き渡り含む）;長時間労働の是正;工期の適正化;生産性向上;協力会社の経営難;急速なＩＴ化への対応;低入札価格調査基準額・最低制限価格の引上げ;インボイス、電子帳簿保存法など制度改正への対応;</t>
  </si>
  <si>
    <t>導入コストがかかる（コストメリットがない）;通信環境の整備（セキュリティ対策等）が必要;電子契約になじまない書類を利用している;</t>
  </si>
  <si>
    <t>導入や利用するためのコストがかかる（コストメリットがない）;取引先からの要請がない（取引先が未対応・体制整備不足を含む）;通信環境の整備（セキュリティ対策等）が必要;取引先の利用システムとの互換性がない;</t>
  </si>
  <si>
    <t>１２１日以上;</t>
  </si>
  <si>
    <t>手形の代替手段（手形廃止の影響を含む）;各種制度（インボイス、電子帳簿保存法等）への対応に便利;</t>
  </si>
  <si>
    <t>現金払い（インターネットバンキング含む）に移行;電子記録債権を導入;</t>
  </si>
  <si>
    <t>借入れの削減には至らないが、資金繰りが緩和される;資金回収管理や取立ての手間が省ける;</t>
  </si>
  <si>
    <t>小ロット工事;</t>
  </si>
  <si>
    <t>設計内容と現場条件が乖離している;関係者との協議が整っていない;工事着手前の関係機関への手続き期間が考慮されていない;</t>
  </si>
  <si>
    <t>設計内容と現場条件が乖離している;支障物が未撤去;関係者との協議が整っていない;工事着手前の関係機関への手続き期間が考慮されていない;</t>
  </si>
  <si>
    <t>支障物が未撤去;設計内容と現場条件が乖離している;関係者との協議が整っていない;工事着手前の関係機関への手続き期間が考慮されていない;</t>
  </si>
  <si>
    <t>工事着手前の関係機関への手続き期間が考慮されていない;作業員の休日（週休２日等）が考慮されていない;完成時期が最優先され、現場条件等は考慮されていない;</t>
  </si>
  <si>
    <t>変更金額に落札率を乗じられてしまう;設計変更後の工期設定がタイト;</t>
  </si>
  <si>
    <t>現場条件と発注者の積算が整合していない;変更金額に落札率を乗じられてしまう;設計変更後の工期設定がタイト;予算がないとの理由等で変更に応じてもらえない;変更部分を自社負担させられることがある;</t>
  </si>
  <si>
    <t>変更部分を自社負担させられることがある;予算がないとの理由等で変更に応じてもらえない;</t>
  </si>
  <si>
    <t>申請しても拒否される（予算制約や議会承認に起因する理由）;申請しても拒否される（手続き不慣れ等発注側担当者に起因する理由）;</t>
  </si>
  <si>
    <t>本来提出不要な書類の提出を求められた;紙とデータの両方の提出が必要である;従来の書類は簡素化されるが、新たに作成が必要となった書類も多い;発注側担当者によって必要書類が異なる;</t>
  </si>
  <si>
    <t>事業量確保;事業承継;担い手の確保（新規入職者の確保）・定着;</t>
  </si>
  <si>
    <t>導入コストがかかる（コストメリットがない）;取引先からの要請がない（取引先が未対応・体制整備不足を含む）;</t>
  </si>
  <si>
    <t>導入や利用するためのコストがかかる（コストメリットがない）;取引先からの要請がない（取引先が未対応・体制整備不足を含む）;</t>
  </si>
  <si>
    <t>事務の省力化;</t>
  </si>
  <si>
    <t>ほとんどの工種において、標準の日当り施工量と実際の日当り施工量が相違しているため、特に金額的に合わない工種においては、見積型式等の民間見積対応をしていただければと思います。（特別調査の単価設定が、実際と乖離している事があります。）</t>
  </si>
  <si>
    <t>関連工事の遅延等が反映されていない;</t>
  </si>
  <si>
    <t>支障物が未撤去;工事着手前の関係機関への手続き期間が考慮されていない;工事期間の制約（渇水期施工等）が反映されていない;</t>
  </si>
  <si>
    <t>全体事業がマスト工期であり、これから逆算した工期設定がされる場合があるため、発注工事毎の工期設定をお願いできれば</t>
  </si>
  <si>
    <t>現場条件と発注者の積算が整合していない;変更金額に落札率を乗じられてしまう;その他;</t>
  </si>
  <si>
    <t>現場条件と発注者の積算が整合していない;変更金額に落札率を乗じられてしまう;詳細設計書が出てくるのが遅い;その他;</t>
  </si>
  <si>
    <t>提出を求められる書類が多い;スライド条項における事業者負担（1%）;</t>
  </si>
  <si>
    <t>発注者ごとの独自項目が多く、受注者の負担が大きい;</t>
  </si>
  <si>
    <t>様式が統一されていない;紙とデータの両方の提出が必要である;</t>
  </si>
  <si>
    <t>競争の激化;</t>
  </si>
  <si>
    <t>事業量確保;工期の適正化;担い手の確保（新規入職者の確保）・定着;</t>
  </si>
  <si>
    <t>担い手確保が最重要であると考えます。そのためには、賃金アップ、時間外労働時間削減、休日確保、働きやすい職場環境整備が必要であると考えます、</t>
  </si>
  <si>
    <t>事務の省力化;印紙税の節約;環境配慮（ぺーバーレス）;保管に便利;取引先からの指示・要請;契約書の検索や確認が容易（便利）;</t>
  </si>
  <si>
    <t>６１日以上９０日以内</t>
  </si>
  <si>
    <t>設計内容と現場条件が乖離している;支障物が未撤去;関係者との協議が整っていない;工事着手前の関係機関への手続き期間が考慮されていない;年度末の工期延長が認めてもらえない;</t>
  </si>
  <si>
    <t>事務作業負担（発注者との協議等）が大きい;提出を求められる書類が多い;変更金額に落札率を乗じられてしまう;設計変更後の工期設定がタイト;詳細設計書が出てくるのが遅い;</t>
  </si>
  <si>
    <t>変更金額に落札率を乗じられてしまう;</t>
  </si>
  <si>
    <t>現場条件と発注者の積算が整合していない;詳細設計書が出てくるのが遅い;質問に対する回答が遅く、休工時の費用負担が大きい;</t>
  </si>
  <si>
    <t>未達成時のペナルティが厳しい;この措置がいつまで実施されるか分からない;</t>
  </si>
  <si>
    <t>地域企業へのインセンティブがない;発注者ごとの独自項目が多く、受注者の負担が大きい;評価項目が適切でない;</t>
  </si>
  <si>
    <t>本来提出不要な書類の提出を求められた;急な提出依頼に対応するため、作成する書類が減らない;紙とデータの両方の提出が必要である;発注側担当者によって必要書類が異なる;</t>
  </si>
  <si>
    <t>事業量確保;担い手の確保（新規入職者の確保）・定着;工期の適正化;急速なＩＴ化への対応;低入札価格調査基準額・最低制限価格の引上げ;</t>
  </si>
  <si>
    <t>人員の確保ができない;導入に見合う仕事量がない;取引先からの要請がない（取引先の体制整備不足を含む）;</t>
  </si>
  <si>
    <t>導入コストがかかる（コストメリットがない）;対応する人員・人材の確保ができない;取引先からの要請がない（取引先が未対応・体制整備不足を含む）;</t>
  </si>
  <si>
    <t>取引先からの要請がない（取引先が未対応・体制整備不足を含む）;対応する人員・人材の確保ができない;導入に見合う仕事量がない;</t>
  </si>
  <si>
    <t>特に影響はない;現時点では不明;</t>
  </si>
  <si>
    <t>災害復旧工事;仮設工;交通誘導員;</t>
  </si>
  <si>
    <t>設計内容と現場条件が乖離している;支障物が未撤去;関係者との協議が整っていない;工事着手前の関係機関への手続き期間が考慮されていない;降雨・降雪等の作業不能日が考慮されていない;年度末の工期延長が認めてもらえない;</t>
  </si>
  <si>
    <t>提出を求められる書類が多い;事務作業負担（発注者との協議等）が大きい;現場条件と発注者の積算が整合していない;変更金額に落札率を乗じられてしまう;詳細設計書が出てくるのが遅い;設計変更後の工期設定がタイト;質問に対する回答が遅く、休工時の費用負担が大きい;予算がないとの理由等で変更に応じてもらえない;変更部分を自社負担させられることがある;</t>
  </si>
  <si>
    <t>提出を求められる書類が多い;事務作業負担（発注者との協議等）が大きい;スライド条項における事業者負担（1%）;申請額と認定額の差が大きい;</t>
  </si>
  <si>
    <t>交渉には応じるが、増額には応じてくれない;</t>
  </si>
  <si>
    <t>安定的な受注量確保が見通せない;賃上げ表明時期でなく賃上げ実績を踏まえた評価をすべき;賃上げを加点評価される対象工事が少ない;以前から賃上げしており、不公平感がある;</t>
  </si>
  <si>
    <t>地域企業へのインセンティブがない;評価項目が適切でない;発注者ごとの独自項目が多く、受注者の負担が大きい;</t>
  </si>
  <si>
    <t>受発注者間で作成する書類の役割分担がなされていない;本来提出不要な書類の提出を求められた;検査時に工事概要書の作成を求められた;様式が統一されていない;急な提出依頼に対応するため、作成する書類が減らない;紙とデータの両方の提出が必要である;従来の書類は簡素化されるが、新たに作成が必要となった書類も多い;発注側担当者によって必要書類が異なる;</t>
  </si>
  <si>
    <t>ICTの一定活用とあるが携帯電話もICTだと思いますが</t>
  </si>
  <si>
    <t>発注量の減少（公共）;資材価格高騰により予定価格が合わない（公共）;技術者の不足;</t>
  </si>
  <si>
    <t>事業量確保;担い手の確保（新規入職者の確保）・定着;担い手の処遇改善（賃金の行き渡り含む）;工期の適正化;</t>
  </si>
  <si>
    <t>概略発注のため、建設会社側が損失を被る機会が多い
緊急の場合、見積もり等の活用がない</t>
  </si>
  <si>
    <t>建設業の場合、M＆Aにより子会社化する場合、専任・営業の技術者を配置しなくてはいけないので、M＆Aの支障になっている</t>
  </si>
  <si>
    <t>標準歩掛りと実際の施工の金額が合わない;</t>
  </si>
  <si>
    <t>標準歩掛りと実際の施工の金額が合わない;現場条件と発注者の積算が整合していない;最新の実勢価格が反映されていない;</t>
  </si>
  <si>
    <t>現場条件と発注者の積算が整合していない;標準歩掛りと実際の施工の金額が合わない;最新の実勢価格が反映されていない;</t>
  </si>
  <si>
    <t>関係者との協議が整っていない;支障物が未撤去;</t>
  </si>
  <si>
    <t>支障物が未撤去;関係者との協議が整っていない;設計内容と現場条件が乖離している;</t>
  </si>
  <si>
    <t>設計内容と現場条件が乖離している;その他;</t>
  </si>
  <si>
    <t>提出を求められる書類が多い;変更金額に落札率を乗じられてしまう;質問に対する回答が遅く、休工時の費用負担が大きい;事務作業負担（発注者との協議等）が大きい;</t>
  </si>
  <si>
    <t>事務作業負担（発注者との協議等）が大きい;提出を求められる書類が多い;現場条件と発注者の積算が整合していない;変更金額に落札率を乗じられてしまう;質問に対する回答が遅く、休工時の費用負担が大きい;予算がないとの理由等で変更に応じてもらえない;</t>
  </si>
  <si>
    <t>契約書にスライド条項がない;交渉に応じてもらうことができない;</t>
  </si>
  <si>
    <t>安定的な受注量確保が見通せない;賃上げ加点を受けても競争環境が厳しく受注に至らない;この措置がいつまで実施されるか分からない;</t>
  </si>
  <si>
    <t>受注者が偏り、新規参入ができない;地域企業へのインセンティブがない;評価項目が適切でない;企業ごとに差が出る評価項目になっていない;価格競争の要素が強いままである;総合評価対象工事が少ない;</t>
  </si>
  <si>
    <t>本来提出不要な書類の提出を求められた;検査時に工事概要書の作成を求められた;紙とデータの両方の提出が必要である;従来の書類は簡素化されるが、新たに作成が必要となった書類も多い;発注側担当者によって必要書類が異なる;</t>
  </si>
  <si>
    <t>事業量確保;事業承継;担い手の確保（新規入職者の確保）・定着;担い手の処遇改善（賃金の行き渡り含む）;生産性向上;低入札価格調査基準額・最低制限価格の引上げ;</t>
  </si>
  <si>
    <t>導入や利用するためのコストがかかる（コストメリットがない）;電子取引やＩＴの知識がない（電子化への不安・抵抗感を含む）;取引先からの要請がない（取引先が未対応・体制整備不足を含む）;現金１００％のため、必要ない;</t>
  </si>
  <si>
    <t>手形での取引無し;</t>
  </si>
  <si>
    <t>手形取引無し;</t>
  </si>
  <si>
    <t>手形での取引無し</t>
  </si>
  <si>
    <t>手形取引無し</t>
  </si>
  <si>
    <t>価格競争の要素が強いままである;</t>
  </si>
  <si>
    <t>従来の書類は簡素化されるが、新たに作成が必要となった書類も多い;発注側担当者によって必要書類が異なる;</t>
  </si>
  <si>
    <t>事業量確保;担い手の確保（新規入職者の確保）・定着;生産性向上;</t>
  </si>
  <si>
    <t>導入に見合う仕事量がない;取引先からの要請がない（取引先の体制整備不足を含む）;</t>
  </si>
  <si>
    <t>導入に見合う仕事量がない;取引先からの要請がない（取引先が未対応・体制整備不足を含む）;</t>
  </si>
  <si>
    <t>受注者が偏り、新規参入ができない;地域企業へのインセンティブがない;</t>
  </si>
  <si>
    <t>競争の激化;技術者の不足;工事の受注者が偏り、受注できない;</t>
  </si>
  <si>
    <t>事業量確保;担い手の確保（新規入職者の確保）・定着;長時間労働の是正;</t>
  </si>
  <si>
    <t>長時間労働になりやすい</t>
  </si>
  <si>
    <t>導入コストがかかる（コストメリットがない）;電子契約やＩＴの知識がない（電子化への不安・抵抗感を含む）;対応する人員・人材の確保ができない;取引先からの要請がない（取引先が未対応・体制整備不足を含む）;</t>
  </si>
  <si>
    <t>導入や利用するためのコストがかかる（コストメリットがない）;電子取引やＩＴの知識がない（電子化への不安・抵抗感を含む）;対応する人員・人材の確保ができない;取引先からの要請がない（取引先が未対応・体制整備不足を含む）;</t>
  </si>
  <si>
    <t>３０日以内;</t>
  </si>
  <si>
    <t>災害復旧工事;交通誘導員;</t>
  </si>
  <si>
    <t>関係者との協議が整っていない;工事着手前の関係機関への手続き期間が考慮されていない;年度末の工期延長が認めてもらえない;</t>
  </si>
  <si>
    <t>現場条件と発注者の積算が整合していない;予算がないとの理由等で変更に応じてもらえない;</t>
  </si>
  <si>
    <t>担い手の確保（新規入職者の確保）・定着;工期の適正化;生産性向上;</t>
  </si>
  <si>
    <t>電子契約やＩＴの知識がない（電子化への不安・抵抗感を含む）;対応する人員・人材の確保ができない;導入に見合う仕事量がない;</t>
  </si>
  <si>
    <t>電子取引やＩＴの知識がない（電子化への不安・抵抗感を含む）;対応する人員・人材の確保ができない;導入に見合う仕事量がない;</t>
  </si>
  <si>
    <t>電子取引やＩＴの知識がない（電子化への不安・抵抗感を含む）;</t>
  </si>
  <si>
    <t>発注者積算が1-2カ月前であり、入札公告時にすでに実勢価格が変わっており、また開札時点は更に1カ月前後先になる為、場合によっては大きな差異が発生する。スライドによる変更は労務費以外はほとんどない。</t>
  </si>
  <si>
    <t>質問に対する回答が遅く、休工時の費用負担が大きい;事務作業負担（発注者との協議等）が大きい;提出を求められる書類が多い;</t>
  </si>
  <si>
    <t>事務作業負担（発注者との協議等）が大きい;提出を求められる書類が多い;スライド条項を申請したことがないため不明;</t>
  </si>
  <si>
    <t>地方公共団体については、スライド条項はあっても逆スライドも発生する所もあり、発注者側が
あまり積極的ではない。従って受注時の単価を変更も利用する事が多い。</t>
  </si>
  <si>
    <t>ワンデーレスポンスは建前であり、実際は変更協議等はかなりの時間を要する事が多い。</t>
  </si>
  <si>
    <t>安定的な受注量確保が見通せない;賃上げを加点評価される対象工事が少ない;賃上げ加点を受けても競争環境が厳しく受注に至らない;賃上げ表明時期でなく賃上げ実績を踏まえた評価をすべき;</t>
  </si>
  <si>
    <t>評価項目が適切でない;発注者ごとの独自項目が多く、受注者の負担が大きい;その他;</t>
  </si>
  <si>
    <t>本来提出不要な書類の提出を求められた;様式が統一されていない;発注側担当者によって必要書類が異なる;</t>
  </si>
  <si>
    <t>国土交通省は簡素化はかなり進んで来ているが、市町村レベルではあまり進んできていないと思われる。</t>
  </si>
  <si>
    <t>兼務するだけの受注工事がなく、兼務の実績がない為良く分からない</t>
  </si>
  <si>
    <t>総合評価評価点の問題もあり、安定した受注が今後見込めるか不安は大きい。</t>
  </si>
  <si>
    <t>公共工事については落札率が低い為、工事内容によっては赤字になる物も多い。</t>
  </si>
  <si>
    <t>事業量確保;事業承継;担い手の確保（新規入職者の確保）・定着;生産性向上;急速なＩＴ化への対応;</t>
  </si>
  <si>
    <t>その他;事業の集中・効率化;</t>
  </si>
  <si>
    <t>小規模建設業には新卒入社希望が少なく、今後の担い手確保に問題がある。</t>
  </si>
  <si>
    <t>電子契約やＩＴの知識がない（電子化への不安・抵抗感を含む）;導入に見合う仕事量がない;取引先からの要請がない（取引先の体制整備不足を含む）;</t>
  </si>
  <si>
    <t>電子契約やＩＴの知識がない（電子化への不安・抵抗感を含む）;導入に見合う仕事量がない;取引先からの要請がない（取引先が未対応・体制整備不足を含む）;</t>
  </si>
  <si>
    <t>電子取引やＩＴの知識がない（電子化への不安・抵抗感を含む）;導入に見合う仕事量がない;取引先からの要請がない（取引先が未対応・体制整備不足を含む）;</t>
  </si>
  <si>
    <t>電子取引やＩＴの知識がない（電子化への不安・抵抗感を含む）;取引先からの要請がない（取引先が未対応・体制整備不足を含む）;</t>
  </si>
  <si>
    <t>借入れの削減には至らないが、資金繰りが緩和される;借入れを削減できる;</t>
  </si>
  <si>
    <t>設計内容と現場条件が乖離している;関係者との協議が整っていない;工事着手前の関係機関への手続き期間が考慮されていない;関連工事の遅延等が反映されていない;猛暑日が考慮されていない;</t>
  </si>
  <si>
    <t>事務作業負担（発注者との協議等）が大きい;提出を求められる書類が多い;現場条件と発注者の積算が整合していない;変更金額に落札率を乗じられてしまう;質問に対する回答が遅く、休工時の費用負担が大きい;変更部分を自社負担させられることがある;</t>
  </si>
  <si>
    <t>事務作業負担（発注者との協議等）が大きい;提出を求められる書類が多い;申請しても拒否される（手続き不慣れ等発注側担当者に起因する理由）;申請基準が厳しい;</t>
  </si>
  <si>
    <t>以前から賃上げしており、不公平感がある;単年度の賃上げで評価される（複数年度の実績で評価すべき）;</t>
  </si>
  <si>
    <t>評価項目が適切でない;発注者の総合評価落札方式の知識が不足している;発注者ごとの独自項目が多く、受注者の負担が大きい;</t>
  </si>
  <si>
    <t>受発注者間で作成する書類の役割分担がなされていない;本来提出不要な書類の提出を求められた;様式が統一されていない;紙とデータの両方の提出が必要である;従来の書類は簡素化されるが、新たに作成が必要となった書類も多い;発注側担当者によって必要書類が異なる;</t>
  </si>
  <si>
    <t>事業承継;担い手の確保（新規入職者の確保）・定着;担い手の処遇改善（賃金の行き渡り含む）;長時間労働の是正;急速なＩＴ化への対応;インボイス、電子帳簿保存法など制度改正への対応;</t>
  </si>
  <si>
    <t>事務の省力化;契約書の検索や確認が容易（便利）;保管に便利;</t>
  </si>
  <si>
    <t>手形は一切運用していない;</t>
  </si>
  <si>
    <t>手形は一切運用していない</t>
  </si>
  <si>
    <t>最新の実勢価格が反映されていない;現場条件と発注者の積算が整合していない;</t>
  </si>
  <si>
    <t>設計内容と現場条件が乖離している;</t>
  </si>
  <si>
    <t>事務作業負担（発注者との協議等）が大きい;スライド条項における事業者負担（1%）;</t>
  </si>
  <si>
    <t>検査時に工事概要書の作成を求められた;</t>
  </si>
  <si>
    <t>事業量確保;担い手の確保（新規入職者の確保）・定着;担い手の処遇改善（賃金の行き渡り含む）;長時間労働の是正;</t>
  </si>
  <si>
    <t>導入コストがかかる（コストメリットがない）;対応する人員・人材の確保ができない;</t>
  </si>
  <si>
    <t>小ロット工事;その他;</t>
  </si>
  <si>
    <t>特に生コン単価が実勢価格と合わない。</t>
  </si>
  <si>
    <t>支障物が未撤去;関係者との協議が整っていない;</t>
  </si>
  <si>
    <t>提出が提示に変わっただけで作成しなければならないので、簡素化になっていない。</t>
  </si>
  <si>
    <t>担い手の確保（新規入職者の確保）・定着;長時間労働の是正;工期の適正化;生産性向上;</t>
  </si>
  <si>
    <t>災害復旧工事と言えども週休２日が可能な工事であったが、災害復旧工事という事で週休２日工事の対象にならなかった。また、災害復旧工事という事で測量や設計、図面作成まで一連の対応を当方で実施した。こうした対応には専門的な技術と多くの労力を要しており、その重要性を踏まえるとこれらの業務がもう少し費用に反映されても良いのではないかと感じる。</t>
  </si>
  <si>
    <t>直近３年間は黒字ではあったものの、当該工事においては除雪車の運転業務に加え、通行止め要員やタイヤチェック要員の配置、さらには待機も含めた体制の確保が必要だった。特に昨今の人手不足や働き方改革の影響もあり、昼夜を問わず緊急対応に応じた人数を確保することには非常に苦労している。こうした実情を踏まえると、もう少し利益に繋がる水準であっても良いのではないかと感じている。</t>
  </si>
  <si>
    <t>働き方改革を進めている中で、現場では業務の効率化が必須であり、書類作成や立ち合い等についてはさらなる簡素化が求められていると感じる。特に市町村等は簡素化が進んでいないと感じており、発注者側の意識改革にも積極的に取り組んでいただきたい。</t>
  </si>
  <si>
    <t>すでに手形での取引を行っていないので課題は無い。;</t>
  </si>
  <si>
    <t>すでに手形での取引を行っていないので課題は無い。</t>
  </si>
  <si>
    <t>暑さ対策等のための現場休止費用が反映されていない;現場条件と発注者の積算が整合していない;標準歩掛りと実際の施工の金額が合わない;</t>
  </si>
  <si>
    <t>最新の実勢価格が反映されていない;週休２日・熱中症対策等現場環境改善費用が反映されていない;その他;</t>
  </si>
  <si>
    <t>設計内容と現場条件が乖離している;関係者との協議が整っていない;工事期間の制約（渇水期施工等）が反映されていない;関連工事の遅延等が反映されていない;年度末の工期延長が認めてもらえない;</t>
  </si>
  <si>
    <t>設計内容と現場条件が乖離している;関係者との協議が整っていない;</t>
  </si>
  <si>
    <t>関連工事の遅延等が反映されていない;作業員の休日（週休２日等）が考慮されていない;猛暑日が考慮されていない;完成時期が最優先され、現場条件等は考慮されていない;</t>
  </si>
  <si>
    <t>事務作業負担（発注者との協議等）が大きい;提出を求められる書類が多い;現場条件と発注者の積算が整合していない;変更金額に落札率を乗じられてしまう;設計変更後の工期設定がタイト;質問に対する回答が遅く、休工時の費用負担が大きい;</t>
  </si>
  <si>
    <t>変更金額に落札率を乗じられてしまう;設計変更後の工期設定がタイト;予算がないとの理由等で変更に応じてもらえない;事務作業負担（発注者との協議等）が大きい;提出を求められる書類が多い;現場条件と発注者の積算が整合していない;質問に対する回答が遅く、休工時の費用負担が大きい;</t>
  </si>
  <si>
    <t>設計変更した後の工期設定がタイト;詳細設計書が出てくるのが遅い;質問に対する回答が遅く、休工時の費用負担が大きい;予算がないとの理由等で変更に応じてもらえない;変更部分を自社負担させられることがある;</t>
  </si>
  <si>
    <t>事務作業負担（発注者との協議等）が大きい;提出を求められる書類が多い;申請額と認定額の差が大きい;申請基準が厳しい;</t>
  </si>
  <si>
    <t>契約書にスライド条項がない;交渉には応じるが、増額には応じてくれない;同一工事内の他の経費の減額と相殺される;提出を求められる書類が多い;</t>
  </si>
  <si>
    <t>・スライドで採用する指標が限定されており、現状との金額乖離が大きい。
・指数の公開日程が3～4カ月ズレている為、金額差が大きい。</t>
  </si>
  <si>
    <t>この措置がいつまで実施されるか分からない;その他;</t>
  </si>
  <si>
    <t>受注者が偏り、新規参入ができない;評価項目が適切でない;その他;</t>
  </si>
  <si>
    <t>発注側担当者によって必要書類が異なる;従来の書類は簡素化されるが、新たに作成が必要となった書類も多い;</t>
  </si>
  <si>
    <t>民間工事においては価格転嫁が難しい、又は出来ていない。</t>
  </si>
  <si>
    <t>事業量確保;担い手の確保（新規入職者の確保）・定着;担い手の処遇改善（賃金の行き渡り含む）;長時間労働の是正;工期の適正化;協力会社の経営難;</t>
  </si>
  <si>
    <t>公共工事において、発注時期の集中による労務､資材逼迫を回避するため、発注スケジュールの詳細の見える化を平準化を要望する。</t>
  </si>
  <si>
    <t>事務の省力化;手形の代替手段（手形廃止の影響を含む）;</t>
  </si>
  <si>
    <t>現金払い（インターネットバンキング含む）に移行;一括決済方式（ファクタリング等）を導入;電子記録債権を導入;</t>
  </si>
  <si>
    <t>資金回収管理や取立ての手間が省ける;特に影響はない;</t>
  </si>
  <si>
    <t>小ロット工事;仮設工;</t>
  </si>
  <si>
    <t>設計内容と現場条件が乖離している;関連工事の遅延等が反映されていない;</t>
  </si>
  <si>
    <t>作業員の休日（週休２日等）が考慮されていない;</t>
  </si>
  <si>
    <t>提出を求められる書類が多い;変更金額に落札率を乗じられてしまう;設計変更後の工期設定がタイト;詳細設計書が出てくるのが遅い;</t>
  </si>
  <si>
    <t>事務作業負担（発注者との協議等）が大きい;提出を求められる書類が多い;スライド条項における事業者負担（1%）;</t>
  </si>
  <si>
    <t>企業ごとに差が出る評価項目になっていない;受注者が偏り、新規参入ができない;</t>
  </si>
  <si>
    <t>急な提出依頼に対応するため、作成する書類が減らない;発注側担当者によって必要書類が異なる;</t>
  </si>
  <si>
    <t>事業承継;担い手の確保（新規入職者の確保）・定着;担い手の処遇改善（賃金の行き渡り含む）;長時間労働の是正;生産性向上;協力会社の経営難;</t>
  </si>
  <si>
    <t>事務の省力化;印紙税の節約;契約書の検索や確認が容易（便利）;保管に便利;取引先からの指示・要請;環境配慮（ぺーバーレス）;</t>
  </si>
  <si>
    <t>現金１００％のため、必要ない</t>
  </si>
  <si>
    <t>交通誘導員;小ロット工事;</t>
  </si>
  <si>
    <t>関係者との協議が整っていない;工事着手前の関係機関への手続き期間が考慮されていない;</t>
  </si>
  <si>
    <t>現場条件と発注者の積算が整合していない;詳細設計書が出てくるのが遅い;</t>
  </si>
  <si>
    <t>この措置がいつまで実施されるか分からない;賃上げ加点を受けても競争環境が厳しく受注に至らない;安定的な受注量確保が見通せない;</t>
  </si>
  <si>
    <t>評価項目が適切でない;価格競争の要素が強いままである;</t>
  </si>
  <si>
    <t>様式が統一されていない;本来提出不要な書類の提出を求められた;従来の書類は簡素化されるが、新たに作成が必要となった書類も多い;</t>
  </si>
  <si>
    <t>専任義務の合理化は、技術者を多く抱える事業者が有利になるだけと考える。施工のボリュームやロットとセットで検討しないと意味がない。</t>
  </si>
  <si>
    <t>工事の受注者が偏り、受注できない;発注量の減少（民間）;競争の激化;</t>
  </si>
  <si>
    <t>会社数を減らして、各社の規模を大きくしていくという方向性で物事が進んでいると思うのだが、国家がどのような方向性で物事を進めているのかもっとはっきりとすることが必要だと思う。それに向かって競争していき収斂されていくことで持続性が確保されるのではないか。</t>
  </si>
  <si>
    <t>導入や維持するためのコストがかかる（コストメリットがない）;</t>
  </si>
  <si>
    <t>導入に見合う仕事量がない;導入コストがかかる（コストメリットがない）;</t>
  </si>
  <si>
    <t>特にない;</t>
  </si>
  <si>
    <t>特にない</t>
  </si>
  <si>
    <t>仮設工;小ロット工事;交通誘導員;</t>
  </si>
  <si>
    <t>設計内容と現場条件が乖離している;支障物が未撤去;関係者との協議が整っていない;工事着手前の関係機関への手続き期間が考慮されていない;関連工事の遅延等が反映されていない;作業員の休日（週休２日等）が考慮されていない;</t>
  </si>
  <si>
    <t>設計内容と現場条件が乖離している;支障物が未撤去;関係者との協議が整っていない;工事着手前の関係機関への手続き期間が考慮されていない;作業員の休日（週休２日等）が考慮されていない;完成時期が最優先され、現場条件等は考慮されていない;猛暑日が考慮されていない;</t>
  </si>
  <si>
    <t>現場条件と発注者の積算が整合していない;変更金額に落札率を乗じられてしまう;予算がないとの理由等で変更に応じてもらえない;変更部分を自社負担させられることがある;</t>
  </si>
  <si>
    <t>現場条件と発注者の積算が整合していない;詳細設計書が出てくるのが遅い;質問に対する回答が遅く、休工時の費用負担が大きい;予算がないとの理由等で変更に応じてもらえない;変更部分を自社負担させられることがある;</t>
  </si>
  <si>
    <t>申請しても拒否される（手続き不慣れ等発注側担当者に起因する理由）;</t>
  </si>
  <si>
    <t>受発注者間で作成する書類の役割分担がなされていない;本来提出不要な書類の提出を求められた;発注側担当者によって必要書類が異なる;</t>
  </si>
  <si>
    <t>発注量の減少（公共）;発注量の減少（民間）;工事の受注者が偏り、受注できない;</t>
  </si>
  <si>
    <t>事業量確保;事業承継;長時間労働の是正;</t>
  </si>
  <si>
    <t>事務の省力化;契約書の検索や確認が容易（便利）;保管に便利;環境配慮（ぺーバーレス）;取引先からの指示・要請;</t>
  </si>
  <si>
    <t>評価項目が適切でない;</t>
  </si>
  <si>
    <t>事業量確保;担い手の確保（新規入職者の確保）・定着;担い手の処遇改善（賃金の行き渡り含む）;急速なＩＴ化への対応;</t>
  </si>
  <si>
    <t>電子契約やＩＴの知識がない（電子化への不安・抵抗感を含む）;対応する人員・人材の確保ができない;取引先からの要請がない（取引先が未対応・体制整備不足を含む）;</t>
  </si>
  <si>
    <t>電子取引やＩＴの知識がない（電子化への不安・抵抗感を含む）;対応する人員・人材の確保ができない;取引先からの要請がない（取引先が未対応・体制整備不足を含む）;</t>
  </si>
  <si>
    <t>資金の回収先に合わせて電子記録債権等を導入する必要がある;</t>
  </si>
  <si>
    <t>支障物が未撤去;関係者との協議が整っていない;工事着手前の関係機関への手続き期間が考慮されていない;</t>
  </si>
  <si>
    <t>現場条件と発注者の積算が整合していない;変更金額に落札率を乗じられてしまう;</t>
  </si>
  <si>
    <t>事業量確保;担い手の確保（新規入職者の確保）・定着;担い手の処遇改善（賃金の行き渡り含む）;生産性向上;低入札価格調査基準額・最低制限価格の引上げ;</t>
  </si>
  <si>
    <t>対応できない下請けが多い;</t>
  </si>
  <si>
    <t>対応できない下請けが多い</t>
  </si>
  <si>
    <t>（うち静岡県の企業は39社）</t>
    <rPh sb="3" eb="5">
      <t>シズオカ</t>
    </rPh>
    <rPh sb="5" eb="6">
      <t>ケン</t>
    </rPh>
    <rPh sb="7" eb="9">
      <t>キギョウ</t>
    </rPh>
    <rPh sb="12" eb="13">
      <t>シャ</t>
    </rPh>
    <phoneticPr fontId="2"/>
  </si>
  <si>
    <r>
      <t>調査結果報告書</t>
    </r>
    <r>
      <rPr>
        <sz val="12"/>
        <color rgb="FFFF0000"/>
        <rFont val="ＭＳ ゴシック"/>
        <family val="3"/>
        <charset val="128"/>
      </rPr>
      <t>（静岡県版）</t>
    </r>
    <rPh sb="0" eb="4">
      <t>チョウサケッカ</t>
    </rPh>
    <rPh sb="4" eb="7">
      <t>ホウコクショ</t>
    </rPh>
    <rPh sb="8" eb="10">
      <t>シズオカ</t>
    </rPh>
    <rPh sb="10" eb="12">
      <t>ケンバン</t>
    </rPh>
    <rPh sb="11" eb="12">
      <t>バン</t>
    </rPh>
    <phoneticPr fontId="2"/>
  </si>
  <si>
    <r>
      <t>○調査結果</t>
    </r>
    <r>
      <rPr>
        <sz val="12"/>
        <color rgb="FFFF0000"/>
        <rFont val="ＭＳ ゴシック"/>
        <family val="3"/>
        <charset val="128"/>
      </rPr>
      <t>（静岡県の会員企業からの回答集計結果）</t>
    </r>
    <rPh sb="1" eb="3">
      <t>チョウサ</t>
    </rPh>
    <rPh sb="3" eb="5">
      <t>ケッカ</t>
    </rPh>
    <rPh sb="6" eb="8">
      <t>シズオカ</t>
    </rPh>
    <rPh sb="8" eb="9">
      <t>ケン</t>
    </rPh>
    <rPh sb="10" eb="12">
      <t>カイイン</t>
    </rPh>
    <rPh sb="12" eb="14">
      <t>キギョウ</t>
    </rPh>
    <rPh sb="17" eb="19">
      <t>カイトウ</t>
    </rPh>
    <rPh sb="19" eb="21">
      <t>シュウケイ</t>
    </rPh>
    <rPh sb="21" eb="23">
      <t>ケッカ</t>
    </rPh>
    <phoneticPr fontId="2"/>
  </si>
  <si>
    <t>　最新の労務単価、資材・機材等の実勢価格の予定価格への適切な反映について、「（概ね）反映されており、問題は感じていない」、「（概ね）反映されているが、問題も感じている」の回答割合合計は、国土交通省で94.1%、都道府県・政令指定都市で86.1%、市区町村で88.0%となっている。</t>
  </si>
  <si>
    <t>"&amp;INDEX(予定価格!$B$55:$B$60,MATCH(1,予定価格!$I$55:$I$60,0))&amp;"</t>
  </si>
  <si>
    <t>"&amp;TEXT(INDEX(予定価格!$D$69:$D$74,MATCH(1,予定価格!$E$69:$E$74,0)),"###.0%")&amp;"</t>
  </si>
  <si>
    <t>　予定価格について問題と感じていることについて、国土交通省、都道府県・政令指定都市、市区町村ともに「標準歩掛りと実際の施工の金額が合わない」が最も多くなっている。</t>
    <phoneticPr fontId="2"/>
  </si>
  <si>
    <t>　整合しない積算や歩掛りは、「小ロット工事」「仮設工」(各64.5%)が最も多く、次いで「災害復旧工事」（48.4%）となっている。</t>
    <rPh sb="28" eb="29">
      <t>カク</t>
    </rPh>
    <phoneticPr fontId="2"/>
  </si>
  <si>
    <t xml:space="preserve"> 歩切りについて「行われていない」が、国土交通省では76.5%、都道府県・政令指定都市では75.0%、市区町村では84.2%となっている。</t>
  </si>
  <si>
    <t>　工期の設定について「（概ね）適正であり、問題は感じていない」「（概ね）適正であるが、問題も感じている」の回答割合合計は、国土交通省では88.2%、都道府県・政令指定都市では84.9%、市区町村では91.7%となっている。</t>
  </si>
  <si>
    <t>　工期の設定に関し問題と感じているのは、国土交通省、都道府県・政令指定都市、市区町村ともに「関係者との協議が整っていない」が最も多くなっている。</t>
    <phoneticPr fontId="2"/>
  </si>
  <si>
    <t>　施工条件の変化等に伴う必要な設計変更について、「（概ね）行われており、問題は感じていない」「（概ね）行われているが、問題も感じている」の回答割合合計は、国土交通省で100.0%、都道府県・政令指定都市で94.0%、市区町村で87.5%となっている。</t>
  </si>
  <si>
    <t>"&amp;TEXT(SUM(予定価格!K13,予定価格!K14),"###.0%")&amp;"</t>
  </si>
  <si>
    <t>　契約変更に当たり問題と感じている点は、国土交通省で「変更金額に落札率を乗じられてしまう」、都道府県・政令指定都市で「現場条件と発注者の積算が整合していない」、市区町村で「現場条件と発注者の積算が整合していない」が最も多くなっている。</t>
  </si>
  <si>
    <t>　契約変更に当たり問題と感じている点は、国土交通省で「変更金額に落札率を乗じられてしまう」、都道府県・政令指定都市、市区町村で「現場条件と発注者の積算が整合していない」が最も多くなっている。</t>
    <phoneticPr fontId="2"/>
  </si>
  <si>
    <t>　工事を受注する際、見積書を提出している割合は100.0%となっている。</t>
  </si>
  <si>
    <t>　見積書を提出する際に資材価格等の高騰のおそれがある旨を通知している割合は87.2%となっている。</t>
  </si>
  <si>
    <t>"&amp;TEXT(予定価格!K13,"###.0%")&amp;"</t>
  </si>
  <si>
    <t>　契約締結後に労務費や資材価格が上昇した場合に、円滑な変更協議が行われている割合は、国土交通省で82.4%、都道府県・政令指定都市で70.6%、市区町村で56.0%となっている。</t>
  </si>
  <si>
    <t>　変更協議が行われなかった結果、原価を下回る契約になったことがある（「かなりある（６割以上）」「ある（３割～６割）」「あまりない（３割未満）」）割合は、国土交通省で33.3%、都道府県・政令指定都市で70.0%、市区町村で81.8%となっている。</t>
  </si>
  <si>
    <t>　スライド条項の適用申請について、「申請し、適用された」が、国土交通省で70.6%、都道府県・政令指定都市で41.2%、市区町村で17.4%となっている。</t>
  </si>
  <si>
    <t>　スライド条項の適用申請を行った手続きや結果について、「（やや）満足している」が、国土交通省で27.3%、都道府県・政令指定都市で46.2%、市区町村で25.0%となっている。</t>
  </si>
  <si>
    <t>　スライド条項の適用を申請するに当たり問題と感じていることは、公共工事では「事務作業負担（発注者との協議等）が大きい」(48.7%)が最も多く、次いで「提出を求められる書類が多い」(41.0%)、「スライド条項における事業者負担（1%）」(35.9%)となっている。
　民間工事では、「スライド条項を申請したことがないため不明」(33.3%)が最も多く、次いで「契約書にスライド条項がない」(25.6%)、「事務作業負担（発注者との協議等）が大きい」(15.4%)となっている。</t>
  </si>
  <si>
    <t>交渉には応じるが、増額には応じてくれない</t>
    <phoneticPr fontId="2"/>
  </si>
  <si>
    <t>提出を求められる書類が多い</t>
    <phoneticPr fontId="2"/>
  </si>
  <si>
    <t>　スライド条項の適用を申請するに当たり問題と感じていることは、公共工事では「事務作業負担（発注者との協議等）が大きい」(48.7%)が最も多く、次いで「提出を求められる書類が多い」(41.0%)、「スライド条項における事業者負担（1%）」(35.9%)となっている。
　民間工事では、「スライド条項を申請したことがないため不明」(33.3%)が最も多く、次いで「契約書にスライド条項がない」(25.6%)、「事務作業負担（発注者との協議等）が大きい」「特に問題と感じていることはない」「交渉には応じるが、増額には応じてくれない」「提出を求められる書類が多い」(各15.4%)となっている。</t>
    <rPh sb="280" eb="281">
      <t>カク</t>
    </rPh>
    <phoneticPr fontId="2"/>
  </si>
  <si>
    <t>　三者会議の実施について、「（概ね）行われている」が国土交通省で88.2%、都道府県・政令指定都市で43.8%、市区町村で16.7%となっている。</t>
  </si>
  <si>
    <t>　ワンデーレスポンスの実施について、「（概ね）行われている」が国土交通省で41.2%、都道府県・政令指定都市で25.8%、市区町村で22.7%となっている。</t>
  </si>
  <si>
    <t>　設計変更審査会議等の実施について、「（概ね）行われている」が国土交通省で52.9%、都道府県・政令指定都市で25.0%、市区町村で20.8%となっている。</t>
  </si>
  <si>
    <t>　ウィークリースタンスの実施について、「（概ね）行われている」が国土交通省で52.9%、都道府県・政令指定都市で29.0%、市区町村で21.7%となっている。</t>
  </si>
  <si>
    <t>　令和６年度は92.3%、令和７年度は92.4%が賃上げを実施している。
　令和７年度の賃上げ率は「1.5%～3%未満」が最も多くなっている。</t>
  </si>
  <si>
    <t>　賃上げを実施しなかった理由として、令和６年度は「予定していた工事が受注できなかった（人手不足）」、令和７年度は「休暇日数を増やすなど賃上げ以外で処遇改善を行った」が最も多くなっている。</t>
  </si>
  <si>
    <t>　賃上げを実施しなかった理由として、令和６年度は「予定していた工事が受注できなかった（人手不足）」「予定していた利益が確保できなかった（資材価格高騰）」「その他」、令和７年度は「休暇日数を増やすなど賃上げ以外で処遇改善を行った」が最も多くなっている。</t>
    <rPh sb="79" eb="80">
      <t>タ</t>
    </rPh>
    <phoneticPr fontId="2"/>
  </si>
  <si>
    <t>　加点措置の申請を行ったと回答した割合は84.2%となっている。</t>
  </si>
  <si>
    <t>　「達したため、実績申告を行った（行う予定）」が100.0%となっている。</t>
  </si>
  <si>
    <t>　総合評価落札方式における賃上げ実施企業への加点措置について、「一部不満がある」「不満がある」の回答割合合計は62.1%となっている。</t>
  </si>
  <si>
    <t>　賃上げ加点措置に係る不満は、「安定的な受注量確保が見通せない」(61.1%)が最も多く、次いで「この措置がいつまで実施されるか分からない」(50.0%)、「賃上げ加点を受けても競争環境が厳しく受注に至らない」(38.9%)となっている。</t>
  </si>
  <si>
    <t>　適切な入札契約・総合評価方式の運用状況について、「活用されている」「（一部）活用されている」の回答割合合計は、国土交通省で94.5%、都道府県・政令指定都市で91.2%、市区町村で82.6%となっている。</t>
  </si>
  <si>
    <t>　問題と感じる点は、「評価項目が適切でない」(33.3%)が最も多く、次いで「地域企業へのインセンティブがない」(30.8%)、「価格競争の要素が強いままである」(28.2%)となっている。</t>
  </si>
  <si>
    <t>　工事関係書類の簡素化について、「進んでいる」「一部進んでいる」の回答割合合計は、国土交通省で88.9%、都道府県・政令指定都市で50.0%、市区町村で41.6%となっている。</t>
  </si>
  <si>
    <t>　書類の簡素化の問題点は、「発注側担当者によって必要書類が異なる」(56.4%)が最も多く、次いで「本来提出不要な書類の提出を求められた」(43.6%)、「従来の書類は簡素化されるが、新たに作成が必要となった書類も多い」(35.9%)となっている。</t>
  </si>
  <si>
    <t>　監理（主任）技術者に現場を兼務させたことがあると答えた割合は30.8%となっている。</t>
  </si>
  <si>
    <t>　営業所技術者に監理（主任）技術者を兼務させたことがあると答えた割合は5.1%となっている。</t>
  </si>
  <si>
    <t>　受注の状況について、「悪い」「悪くなってきた」の回答割合合計は35.9%となっている。</t>
  </si>
  <si>
    <t>　受注の状況が悪化傾向にある主な要因は、「競争の激化」(78.6%)が最も多く、次いで「発注量の減少（公共）」(64.3%)、「技術者の不足」(50.0%)となっている。</t>
  </si>
  <si>
    <t>発注量の減少（民間）</t>
    <phoneticPr fontId="2"/>
  </si>
  <si>
    <t>　受注の状況が悪化傾向にある主な要因は、「競争の激化」(78.6%)が最も多く、次いで「発注量の減少（公共）」(64.3%)、「技術者の不足」「発注量の減少（民間）」(各50.0%)となっている。</t>
    <rPh sb="84" eb="85">
      <t>カク</t>
    </rPh>
    <phoneticPr fontId="2"/>
  </si>
  <si>
    <t>　利益の状況について、「悪い」「悪くなってきた」の回答割合合計は12.8%となっている。</t>
  </si>
  <si>
    <t>　利益の状況が悪化傾向にある主な要因は、「資機材価格の高騰・労務費の上昇（工事期間中）」(100.0%)が最も多く、次いで「発注価格が実勢価格を反映していない（発注時）」(80.0%)、「受注の減少（公共）」(20.0%)となっている。</t>
  </si>
  <si>
    <t>競争の激化</t>
    <phoneticPr fontId="2"/>
  </si>
  <si>
    <t>　利益の状況が悪化傾向にある主な要因は、「資機材価格の高騰・労務費の上昇（工事期間中）」(100.0%)が最も多く、次いで「発注価格が実勢価格を反映していない（発注時）」(80.0%)、「受注の減少（公共）」「競争の激化」「低入札価格調査基準額・最低制限価格の設定の低さ」(各20.0%)となっている。</t>
    <rPh sb="137" eb="138">
      <t>カク</t>
    </rPh>
    <phoneticPr fontId="2"/>
  </si>
  <si>
    <t>　地域建設業として持続性を確保していくために課題と考えていることは、「担い手の確保（新規入職者の確保）・定着」(92.3%)が最も多く、次いで「事業量確保」(66.7%)、「担い手の処遇改善（賃金の行き渡り含む）」(51.3%)となっている。</t>
  </si>
  <si>
    <t>　人員・機材等を維持する上で必要とする受注量が確保できている割合は43.6%となっている。</t>
  </si>
  <si>
    <t>　過去3年において人員や機材、業務の規模を「手放した・縮小した」と回答した割合は12.8%となっている。</t>
  </si>
  <si>
    <t>　手放した・縮小した主な要因は、「自然減（定年/老朽化）」(60.0%)が最も多く、次いで「その他」(60.0%)、「事業量の減少（公共）」(20.0%)となっている。</t>
  </si>
  <si>
    <t>人件費・経費、機材価格等の上昇（収益性悪化）</t>
    <phoneticPr fontId="2"/>
  </si>
  <si>
    <t>競争の激化（公共）</t>
    <phoneticPr fontId="2"/>
  </si>
  <si>
    <t>事業の集中・効率化</t>
    <phoneticPr fontId="2"/>
  </si>
  <si>
    <t>　手放した・縮小した主な要因は、「自然減（定年/老朽化）」(60.0%)が最も多く、次いで「その他」(40.0%)、「事業量の減少（公共）」「人件費・経費、機材価格等の上昇（収益性悪化）」「競争の激化（公共）」「事業の集中・効率化」(各20.0%)となっている。</t>
    <rPh sb="117" eb="118">
      <t>カク</t>
    </rPh>
    <phoneticPr fontId="2"/>
  </si>
  <si>
    <t>　災害復旧工事の適切な入札契約方式の選択・活用について「（ほぼ）されていた」と回答した割合は78.6%となっている。</t>
  </si>
  <si>
    <t>　除雪業務の採算性について、「利益はなかった」「赤字であった」の回答割合合計は22.2%となっている。</t>
  </si>
  <si>
    <t>　民間発注者と取引する際に電子契約を利用している割合は、今後利用する予定を含めると61.6%となっている。</t>
  </si>
  <si>
    <t>　民間発注者との取引で電子契約を行う理由は、「取引先からの指示・要請」(76.2%)が最も多く、次いで「事務の省力化」(57.1%)、「印紙税の節約」(47.6%)となっている。</t>
  </si>
  <si>
    <t>　民間発注者との取引で電子契約を利用していない理由は、「取引先からの要請がない（取引先の体制整備不足を含む）」(66.7%)が最も多く、次いで「導入に見合う仕事量がない」(53.3%)、「導入や維持するためのコストがかかる（コストメリットがない）」「電子契約やＩＴの知識がない（電子化への不安・抵抗感を含む）」「人員の確保ができない」(各20.0%)となっている。</t>
    <rPh sb="168" eb="169">
      <t>カク</t>
    </rPh>
    <phoneticPr fontId="2"/>
  </si>
  <si>
    <t>　元請−下請間の取引で、電子契約を利用している割合は、今後行う予定を含めると46.2%となっている。</t>
  </si>
  <si>
    <t>取引先からの指示・要請</t>
    <phoneticPr fontId="2"/>
  </si>
  <si>
    <t>印紙税の節約</t>
    <phoneticPr fontId="2"/>
  </si>
  <si>
    <t>　元請−下請間の取引で電子契約を利用している理由は、「事務の省略化」「取引先からの指示・要請」(各57.1%)が最も多く、次いで「印紙税の節約」（42.9%）となっている。</t>
    <rPh sb="48" eb="49">
      <t>カク</t>
    </rPh>
    <phoneticPr fontId="2"/>
  </si>
  <si>
    <t>　元請−下請間の取引で電子契約を利用していない理由は、「取引先からの要請がない（取引先が未対応・体制整備不足を含む）」(52.4%)が最も多く、次いで「導入コストがかかる（コストメリットがない）」(38.1%)、「導入に見合う仕事量がない」(33.3%)となっている。</t>
  </si>
  <si>
    <t>　元請−下請間の取引で電子契約を利用していない理由は、「取引先からの要請がない（取引先が未対応・体制整備不足を含む）」(52.4%)が最も多く、次いで「導入コストがかかる（コストメリットがない）」(38.1%)、「導入に見合う仕事量がない」「電子契約やＩＴの知識がない（電子化への不安・抵抗感を含む）」「対応する人員・人材の確保ができない」(各33.3%)となっている。</t>
    <rPh sb="171" eb="172">
      <t>カク</t>
    </rPh>
    <phoneticPr fontId="2"/>
  </si>
  <si>
    <t>　元請−下請間等の取引で、電子取引システムを利用していないが48.7%となっている。</t>
  </si>
  <si>
    <t>　元請−下請間等の取引で導入されている電子取引システムは、「既成のシステム（パッケージシステム、クラウド上のサービス含む）」が80.0%と最も多くなっている。</t>
  </si>
  <si>
    <t>　元請−下請間等の取引で電子取引システムを利用している業務は、「出来高報告・確認、請求業務」(60.0%)が最も多く、次いで「購買見積り・契約業務」「契約前見積り業務（建築・設備、設備機器）」（各30.0%）となっている。</t>
    <rPh sb="97" eb="98">
      <t>カク</t>
    </rPh>
    <phoneticPr fontId="2"/>
  </si>
  <si>
    <t>　元請−下請間等の取引で電子取引システムを利用している理由は、「事務の省略化」(70.0%)が最も多く、次いで「印紙税の節約」(60.0%)、「取引先からの指示・要請」(50.0%)となっている。</t>
  </si>
  <si>
    <t>　元請−下請間等の取引で電子取引システムを利用している理由は、「事務の省略化」(70.0%)が最も多く、次いで「印紙税の節約」(60.0%)、「取引先からの指示・要請」「各種制度（インボイス、電子帳簿保存法）への対応に便利」(各50.0%)となっている。</t>
    <rPh sb="113" eb="114">
      <t>カク</t>
    </rPh>
    <phoneticPr fontId="2"/>
  </si>
  <si>
    <t>　元請−下請間等の取引で電子取引システムを導入していない理由は、「取引先からの要請がない（取引先が未対応・体制整備不足を含む）」(57.9%)が最も多く、次いで「電子取引やＩＴの知識がない（電子化への不安・抵抗感を含む）」(42.1%)、「導入や利用するためのコストがかかる（コストメリットがない）」(31.6%)となっている。</t>
  </si>
  <si>
    <t>　元請−下請間等の取引で電子取引システムを導入していない理由は、「取引先からの要請がない（取引先が未対応・体制整備不足を含む）」(57.9%)が最も多く、次いで「電子取引やＩＴの知識がない（電子化への不安・抵抗感を含む）」(42.1%)、「導入や利用するためのコストがかかる（コストメリットがない）」「導入に見合う仕事量がない」「対応する人員・人材の確保ができない」(各31.6%)となっている。</t>
    <rPh sb="184" eb="185">
      <t>カク</t>
    </rPh>
    <phoneticPr fontId="2"/>
  </si>
  <si>
    <t>　民間発注者からの請負代金の支払い手段は、「全額現金」(84.6%)が最も多く、次いで「労務費相当分を現金、残りを手形」(7.7%)、「一括決済方式、電子記録債権を利用」(5.1%)となっている。</t>
  </si>
  <si>
    <t>　民間発注者から受け取る手形の期間は、「３１日以上６０日以内」が50.0%と最も多くなっている。</t>
  </si>
  <si>
    <t>　元請―下請間取引の請負代金の支払い手段は、「全額現金」(69.2%)が最も多く、次いで「労務費相当分を現金、残りを手形」(28.2%)、「一括決済方式、電子記録債権を利用」(2.6%)となっている。</t>
  </si>
  <si>
    <t>　元請―下請間取引で振り出す手形の期間は、「３１日以上６０日以内」が81.8%と最も多くなっている。</t>
  </si>
  <si>
    <t>本問への回答はなかった。</t>
  </si>
  <si>
    <t>　電子記録債権を導入している割合は、今後導入する予定を含めると56.4%となっている。</t>
  </si>
  <si>
    <t>　電子記録債権を導入した理由は、「手形の代替手段（手形廃止の影響を含む）」「取引先からの指示・要請」(各43.8%)が最も多く、次いで「事務の省力化」（37.5%）となっている。</t>
    <rPh sb="51" eb="52">
      <t>カク</t>
    </rPh>
    <phoneticPr fontId="2"/>
  </si>
  <si>
    <t>　電子記録債権を導入する予定がない理由は、「現金１００％のため、必要ない」(70.6%)が最も多く、次いで「取引先からの要請がない（取引先が未対応・体制整備不足を含む）」(17.6%)となっている。</t>
  </si>
  <si>
    <t>　電子記録債権を導入する予定がない理由は、「現金１００％のため、必要ない」(70.6%)が最も多く、次いで「取引先からの要請がない（取引先が未対応・体制整備不足を含む）」「電子取引やＩＴの知識がない（電子化への不安・抵抗感を含む）」(各17.6%)となっている。</t>
    <rPh sb="117" eb="118">
      <t>カク</t>
    </rPh>
    <phoneticPr fontId="2"/>
  </si>
  <si>
    <t>　手形廃止時に支払い側として想定される課題は、「下請が電子記録債権に対応していない」(38.5%)が最も多く、次いで「発注者からの支払いが遅い」(33.3%)となっている。</t>
  </si>
  <si>
    <t>　手形廃止時に支払い側として想定される対応は、「現金払い（インターネットバンキング含む）に移行」が59.0%と最も多くなっている。</t>
  </si>
  <si>
    <t>　手形廃止時に想定される資金繰りの課題・効果は、「特に影響はない」(43.6%)が最も多く、次いで「現時点では不明」(23.1%)、「資金回収管理や取立ての手間が省ける」(17.9%)となっている。</t>
  </si>
  <si>
    <t>　手形廃止時に想定される資金繰り面の課題は、「特に影響はない」(43.6%)が最も多く、次いで「現時点では不明」(23.1%)、「資金回収管理や取立ての手間が省ける」(17.9%)となっている。</t>
  </si>
  <si>
    <t>　事業承継に向けた現時点での状況について、「予定者を含め後継者は決定しており、承継は円滑に進む予定である」(48.7%)が最も多く、次いで「現時点では未定である」(28.2%)、「承継は予定しているが後継者は決まっていない」(23.1%)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</si>
</sst>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h:mm:ss"/>
    <numFmt numFmtId="177" formatCode="0.0%"/>
  </numFmts>
  <fonts count="2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rgb="FF000000"/>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b/>
      <sz val="11"/>
      <name val="ＭＳ Ｐゴシック"/>
      <family val="3"/>
      <charset val="128"/>
      <scheme val="minor"/>
    </font>
    <font>
      <sz val="9"/>
      <color theme="0"/>
      <name val="ＭＳ Ｐゴシック"/>
      <family val="3"/>
      <charset val="128"/>
      <scheme val="minor"/>
    </font>
    <font>
      <sz val="11"/>
      <color rgb="FF9C0006"/>
      <name val="ＭＳ Ｐゴシック"/>
      <family val="2"/>
      <charset val="128"/>
      <scheme val="minor"/>
    </font>
    <font>
      <sz val="11"/>
      <name val="ＭＳ Ｐゴシック"/>
      <family val="2"/>
      <scheme val="minor"/>
    </font>
    <font>
      <sz val="9"/>
      <color theme="0"/>
      <name val="游ゴシック"/>
      <family val="3"/>
      <charset val="128"/>
    </font>
    <font>
      <b/>
      <sz val="11"/>
      <color theme="1"/>
      <name val="游ゴシック"/>
      <family val="3"/>
      <charset val="128"/>
    </font>
    <font>
      <sz val="12"/>
      <color theme="1"/>
      <name val="ＭＳ ゴシック"/>
      <family val="3"/>
      <charset val="128"/>
    </font>
    <font>
      <sz val="14"/>
      <color theme="1"/>
      <name val="ＭＳ ゴシック"/>
      <family val="3"/>
      <charset val="128"/>
    </font>
    <font>
      <sz val="12"/>
      <color rgb="FFFF0000"/>
      <name val="ＭＳ ゴシック"/>
      <family val="3"/>
      <charset val="128"/>
    </font>
    <font>
      <sz val="6"/>
      <name val="ＭＳ Ｐゴシック"/>
      <family val="2"/>
      <charset val="128"/>
      <scheme val="minor"/>
    </font>
    <font>
      <sz val="6"/>
      <color theme="1"/>
      <name val="ＭＳ ゴシック"/>
      <family val="3"/>
      <charset val="128"/>
    </font>
    <font>
      <sz val="10"/>
      <color theme="1"/>
      <name val="ＭＳ ゴシック"/>
      <family val="3"/>
      <charset val="128"/>
    </font>
    <font>
      <b/>
      <sz val="11"/>
      <color theme="0"/>
      <name val="ＭＳ Ｐゴシック"/>
      <family val="3"/>
      <charset val="128"/>
      <scheme val="minor"/>
    </font>
    <font>
      <sz val="11"/>
      <name val="ＭＳ Ｐゴシック"/>
      <family val="3"/>
      <charset val="128"/>
      <scheme val="minor"/>
    </font>
    <font>
      <sz val="12"/>
      <color rgb="FF404040"/>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4"/>
        <b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right/>
      <top style="thin">
        <color auto="1"/>
      </top>
      <bottom/>
      <diagonal/>
    </border>
    <border>
      <left/>
      <right/>
      <top style="thin">
        <color theme="4" tint="0.39997558519241921"/>
      </top>
      <bottom style="thin">
        <color theme="4" tint="0.39997558519241921"/>
      </bottom>
      <diagonal/>
    </border>
    <border>
      <left/>
      <right/>
      <top style="thin">
        <color theme="4" tint="0.39991454817346722"/>
      </top>
      <bottom/>
      <diagonal/>
    </border>
    <border>
      <left style="thin">
        <color theme="1"/>
      </left>
      <right style="thin">
        <color theme="1"/>
      </right>
      <top style="thin">
        <color theme="1"/>
      </top>
      <bottom style="thin">
        <color theme="1"/>
      </bottom>
      <diagonal/>
    </border>
  </borders>
  <cellStyleXfs count="4">
    <xf numFmtId="0" fontId="0" fillId="0" borderId="0"/>
    <xf numFmtId="9" fontId="1" fillId="0" borderId="0" applyFont="0" applyFill="0" applyBorder="0" applyAlignment="0" applyProtection="0">
      <alignment vertical="center"/>
    </xf>
    <xf numFmtId="0" fontId="10" fillId="2" borderId="0" applyNumberFormat="0" applyBorder="0" applyAlignment="0" applyProtection="0">
      <alignment vertical="center"/>
    </xf>
    <xf numFmtId="0" fontId="6" fillId="0" borderId="0"/>
  </cellStyleXfs>
  <cellXfs count="136">
    <xf numFmtId="0" fontId="0" fillId="0" borderId="0" xfId="0"/>
    <xf numFmtId="0" fontId="0" fillId="0" borderId="0" xfId="0" applyAlignment="1">
      <alignment wrapText="1"/>
    </xf>
    <xf numFmtId="0" fontId="3" fillId="0" borderId="0" xfId="0" applyFont="1"/>
    <xf numFmtId="9" fontId="0" fillId="0" borderId="0" xfId="1" applyFont="1" applyAlignment="1"/>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9" fontId="0" fillId="0" borderId="0" xfId="1" applyFont="1" applyAlignment="1">
      <alignment vertical="center"/>
    </xf>
    <xf numFmtId="9" fontId="0" fillId="0" borderId="0" xfId="0" applyNumberFormat="1" applyAlignment="1">
      <alignment vertical="center"/>
    </xf>
    <xf numFmtId="0" fontId="0" fillId="0" borderId="0" xfId="0" applyAlignment="1">
      <alignment horizontal="center" vertical="center"/>
    </xf>
    <xf numFmtId="0" fontId="0" fillId="0" borderId="1" xfId="0" applyBorder="1"/>
    <xf numFmtId="177" fontId="0" fillId="0" borderId="0" xfId="0" applyNumberFormat="1" applyAlignment="1">
      <alignment vertical="center"/>
    </xf>
    <xf numFmtId="177" fontId="0" fillId="0" borderId="0" xfId="1" applyNumberFormat="1" applyFont="1" applyAlignment="1">
      <alignment vertical="center"/>
    </xf>
    <xf numFmtId="177" fontId="0" fillId="0" borderId="0" xfId="0" applyNumberFormat="1"/>
    <xf numFmtId="177" fontId="0" fillId="0" borderId="0" xfId="1" applyNumberFormat="1" applyFont="1" applyAlignment="1"/>
    <xf numFmtId="177" fontId="0" fillId="0" borderId="0" xfId="1" applyNumberFormat="1" applyFont="1" applyAlignment="1">
      <alignment vertical="center" wrapText="1"/>
    </xf>
    <xf numFmtId="177" fontId="0" fillId="0" borderId="0" xfId="0" applyNumberFormat="1" applyAlignment="1">
      <alignment wrapText="1"/>
    </xf>
    <xf numFmtId="177" fontId="0" fillId="0" borderId="0" xfId="1" applyNumberFormat="1" applyFont="1" applyAlignment="1">
      <alignment wrapText="1"/>
    </xf>
    <xf numFmtId="177" fontId="0" fillId="0" borderId="0" xfId="1" applyNumberFormat="1" applyFont="1" applyFill="1" applyAlignment="1">
      <alignment vertical="center"/>
    </xf>
    <xf numFmtId="0" fontId="6" fillId="0" borderId="0" xfId="0" applyFont="1" applyAlignment="1">
      <alignment vertical="center"/>
    </xf>
    <xf numFmtId="177" fontId="0" fillId="0" borderId="0" xfId="1" applyNumberFormat="1" applyFont="1" applyFill="1" applyAlignment="1">
      <alignment vertical="center" wrapText="1"/>
    </xf>
    <xf numFmtId="177" fontId="0" fillId="0" borderId="0" xfId="1" applyNumberFormat="1" applyFont="1" applyFill="1" applyAlignment="1"/>
    <xf numFmtId="0" fontId="6" fillId="0" borderId="0" xfId="0" applyFont="1" applyAlignment="1">
      <alignment wrapText="1"/>
    </xf>
    <xf numFmtId="0" fontId="7" fillId="0" borderId="0" xfId="0" applyFont="1" applyAlignment="1">
      <alignment horizontal="center" vertical="center"/>
    </xf>
    <xf numFmtId="0" fontId="4" fillId="0" borderId="0" xfId="0" applyFont="1" applyAlignment="1">
      <alignment vertical="center"/>
    </xf>
    <xf numFmtId="177" fontId="4" fillId="0" borderId="0" xfId="1" applyNumberFormat="1" applyFont="1" applyAlignment="1">
      <alignment vertical="center"/>
    </xf>
    <xf numFmtId="0" fontId="6" fillId="0" borderId="0" xfId="0" applyFont="1"/>
    <xf numFmtId="0" fontId="8" fillId="0" borderId="0" xfId="0" applyFont="1"/>
    <xf numFmtId="0" fontId="0" fillId="0" borderId="0" xfId="0" applyAlignment="1">
      <alignment horizontal="center" wrapText="1"/>
    </xf>
    <xf numFmtId="0" fontId="0" fillId="0" borderId="0" xfId="0" applyAlignment="1">
      <alignment horizontal="center"/>
    </xf>
    <xf numFmtId="177" fontId="0" fillId="0" borderId="0" xfId="1" applyNumberFormat="1" applyFont="1" applyFill="1" applyAlignment="1">
      <alignment wrapText="1"/>
    </xf>
    <xf numFmtId="0" fontId="9" fillId="0" borderId="0" xfId="0" applyFont="1" applyAlignment="1">
      <alignment wrapText="1"/>
    </xf>
    <xf numFmtId="0" fontId="9" fillId="0" borderId="0" xfId="0" applyFont="1" applyAlignment="1">
      <alignment vertical="center" wrapText="1"/>
    </xf>
    <xf numFmtId="0" fontId="11" fillId="0" borderId="0" xfId="0" applyFont="1"/>
    <xf numFmtId="176" fontId="11" fillId="0" borderId="0" xfId="0" applyNumberFormat="1" applyFont="1"/>
    <xf numFmtId="177" fontId="6" fillId="0" borderId="0" xfId="1" applyNumberFormat="1" applyFont="1" applyAlignment="1">
      <alignment vertical="center"/>
    </xf>
    <xf numFmtId="0" fontId="10" fillId="2" borderId="0" xfId="2" applyAlignment="1"/>
    <xf numFmtId="0" fontId="0" fillId="0" borderId="10" xfId="0" applyBorder="1" applyAlignment="1">
      <alignment wrapText="1"/>
    </xf>
    <xf numFmtId="0" fontId="0" fillId="0" borderId="11" xfId="0" applyBorder="1" applyAlignment="1">
      <alignment wrapText="1"/>
    </xf>
    <xf numFmtId="0" fontId="0" fillId="3" borderId="0" xfId="0" applyFill="1" applyAlignment="1">
      <alignment wrapText="1"/>
    </xf>
    <xf numFmtId="177" fontId="0" fillId="3" borderId="0" xfId="1" applyNumberFormat="1" applyFont="1" applyFill="1" applyAlignment="1"/>
    <xf numFmtId="0" fontId="14" fillId="0" borderId="0" xfId="3" applyFont="1"/>
    <xf numFmtId="0" fontId="15" fillId="0" borderId="0" xfId="3" applyFont="1"/>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16" fillId="0" borderId="0" xfId="3" applyFont="1"/>
    <xf numFmtId="0" fontId="14" fillId="0" borderId="0" xfId="3" applyFont="1" applyAlignment="1">
      <alignment horizontal="left" vertical="top" wrapText="1"/>
    </xf>
    <xf numFmtId="0" fontId="18" fillId="0" borderId="0" xfId="3" applyFont="1"/>
    <xf numFmtId="0" fontId="14" fillId="0" borderId="12" xfId="3" applyFont="1" applyBorder="1" applyAlignment="1">
      <alignment vertical="top" wrapText="1"/>
    </xf>
    <xf numFmtId="0" fontId="14" fillId="0" borderId="13" xfId="3" applyFont="1" applyBorder="1" applyAlignment="1">
      <alignment horizontal="left" vertical="top" wrapText="1"/>
    </xf>
    <xf numFmtId="0" fontId="14" fillId="0" borderId="8" xfId="3" applyFont="1" applyBorder="1" applyAlignment="1">
      <alignment horizontal="left" vertical="top" wrapText="1"/>
    </xf>
    <xf numFmtId="0" fontId="14" fillId="0" borderId="13" xfId="3" applyFont="1" applyBorder="1" applyAlignment="1">
      <alignment vertical="top" wrapText="1"/>
    </xf>
    <xf numFmtId="0" fontId="14" fillId="0" borderId="8" xfId="3" applyFont="1" applyBorder="1" applyAlignment="1">
      <alignment vertical="top" wrapText="1"/>
    </xf>
    <xf numFmtId="0" fontId="19" fillId="0" borderId="0" xfId="3" applyFont="1"/>
    <xf numFmtId="0" fontId="15" fillId="0" borderId="0" xfId="3" applyFont="1" applyAlignment="1">
      <alignment shrinkToFit="1"/>
    </xf>
    <xf numFmtId="0" fontId="0" fillId="0" borderId="0" xfId="1" applyNumberFormat="1" applyFont="1" applyAlignment="1">
      <alignment vertical="center"/>
    </xf>
    <xf numFmtId="0" fontId="14" fillId="0" borderId="0" xfId="3" applyFont="1" applyAlignment="1">
      <alignment horizontal="left"/>
    </xf>
    <xf numFmtId="0" fontId="0" fillId="0" borderId="0" xfId="1" applyNumberFormat="1" applyFont="1" applyFill="1" applyAlignment="1">
      <alignment vertical="center"/>
    </xf>
    <xf numFmtId="0" fontId="14" fillId="0" borderId="0" xfId="3" applyFont="1" applyAlignment="1">
      <alignment horizontal="left" vertical="top"/>
    </xf>
    <xf numFmtId="0" fontId="0" fillId="0" borderId="0" xfId="1" applyNumberFormat="1" applyFont="1" applyFill="1" applyAlignment="1">
      <alignment vertical="center" wrapText="1"/>
    </xf>
    <xf numFmtId="0" fontId="0" fillId="0" borderId="0" xfId="1" applyNumberFormat="1" applyFont="1" applyAlignment="1"/>
    <xf numFmtId="0" fontId="3" fillId="0" borderId="0" xfId="3" applyFont="1" applyAlignment="1">
      <alignment horizontal="center" vertical="center" wrapText="1"/>
    </xf>
    <xf numFmtId="0" fontId="3" fillId="0" borderId="0" xfId="3" applyFont="1"/>
    <xf numFmtId="0" fontId="20" fillId="4" borderId="14" xfId="3" applyFont="1" applyFill="1" applyBorder="1" applyAlignment="1">
      <alignment vertical="top" wrapText="1"/>
    </xf>
    <xf numFmtId="0" fontId="20" fillId="4" borderId="15" xfId="3" applyFont="1" applyFill="1" applyBorder="1" applyAlignment="1">
      <alignment vertical="top" wrapText="1"/>
    </xf>
    <xf numFmtId="0" fontId="6" fillId="0" borderId="0" xfId="3" applyAlignment="1">
      <alignment vertical="top"/>
    </xf>
    <xf numFmtId="0" fontId="6" fillId="0" borderId="0" xfId="3" applyAlignment="1">
      <alignment horizontal="left" vertical="top" wrapText="1"/>
    </xf>
    <xf numFmtId="0" fontId="6" fillId="0" borderId="0" xfId="3"/>
    <xf numFmtId="0" fontId="6" fillId="0" borderId="0" xfId="3" quotePrefix="1" applyAlignment="1">
      <alignment horizontal="left" vertical="top" wrapText="1"/>
    </xf>
    <xf numFmtId="0" fontId="21" fillId="0" borderId="0" xfId="3" applyFont="1" applyAlignment="1">
      <alignment horizontal="left" vertical="top" wrapText="1"/>
    </xf>
    <xf numFmtId="0" fontId="8" fillId="0" borderId="0" xfId="3" applyFont="1" applyAlignment="1">
      <alignment horizontal="center" vertical="center" wrapText="1"/>
    </xf>
    <xf numFmtId="0" fontId="8" fillId="0" borderId="0" xfId="3" applyFont="1" applyAlignment="1">
      <alignment horizontal="center"/>
    </xf>
    <xf numFmtId="177" fontId="0" fillId="0" borderId="1" xfId="1" applyNumberFormat="1" applyFont="1" applyBorder="1" applyAlignment="1"/>
    <xf numFmtId="0" fontId="21" fillId="0" borderId="7" xfId="0" applyFont="1" applyBorder="1" applyAlignment="1">
      <alignment horizontal="center" vertical="center"/>
    </xf>
    <xf numFmtId="0" fontId="21" fillId="0" borderId="7" xfId="0" applyFont="1" applyBorder="1"/>
    <xf numFmtId="177" fontId="21" fillId="0" borderId="6" xfId="1" applyNumberFormat="1" applyFont="1" applyFill="1" applyBorder="1" applyAlignment="1"/>
    <xf numFmtId="0" fontId="21" fillId="0" borderId="2" xfId="0" applyFont="1" applyBorder="1" applyAlignment="1">
      <alignment horizontal="center" vertical="center"/>
    </xf>
    <xf numFmtId="0" fontId="21" fillId="0" borderId="2" xfId="0" applyFont="1" applyBorder="1"/>
    <xf numFmtId="177" fontId="21" fillId="0" borderId="1" xfId="1" applyNumberFormat="1" applyFont="1" applyFill="1" applyBorder="1" applyAlignment="1"/>
    <xf numFmtId="0" fontId="21" fillId="0" borderId="7" xfId="0" applyFont="1" applyBorder="1" applyAlignment="1">
      <alignment horizontal="center"/>
    </xf>
    <xf numFmtId="9" fontId="21" fillId="0" borderId="6" xfId="1" applyFont="1" applyFill="1" applyBorder="1" applyAlignment="1">
      <alignment horizontal="center"/>
    </xf>
    <xf numFmtId="0" fontId="21" fillId="0" borderId="16" xfId="0" applyFont="1" applyBorder="1" applyAlignment="1">
      <alignment horizontal="center" vertical="center"/>
    </xf>
    <xf numFmtId="0" fontId="21" fillId="0" borderId="16" xfId="0" applyFont="1" applyBorder="1"/>
    <xf numFmtId="9" fontId="21" fillId="0" borderId="16" xfId="1" applyFont="1" applyFill="1" applyBorder="1" applyAlignment="1"/>
    <xf numFmtId="177" fontId="21" fillId="0" borderId="16" xfId="1" applyNumberFormat="1" applyFont="1" applyFill="1" applyBorder="1" applyAlignment="1"/>
    <xf numFmtId="0" fontId="11" fillId="0" borderId="16" xfId="0" applyFont="1" applyBorder="1" applyAlignment="1">
      <alignment horizontal="center" vertical="center"/>
    </xf>
    <xf numFmtId="0" fontId="0" fillId="0" borderId="16" xfId="0" applyBorder="1" applyAlignment="1">
      <alignment horizontal="center" vertical="center"/>
    </xf>
    <xf numFmtId="177" fontId="0" fillId="0" borderId="16" xfId="1" applyNumberFormat="1" applyFont="1" applyFill="1" applyBorder="1" applyAlignment="1">
      <alignment horizontal="center" vertical="center"/>
    </xf>
    <xf numFmtId="177" fontId="0" fillId="0" borderId="0" xfId="1" applyNumberFormat="1" applyFont="1" applyFill="1" applyBorder="1" applyAlignment="1">
      <alignment horizontal="center" vertical="center"/>
    </xf>
    <xf numFmtId="177"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xf>
    <xf numFmtId="177" fontId="0" fillId="0" borderId="0" xfId="1" applyNumberFormat="1" applyFont="1" applyBorder="1" applyAlignment="1"/>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177" fontId="0" fillId="0" borderId="0" xfId="1" applyNumberFormat="1" applyFont="1" applyFill="1" applyAlignment="1">
      <alignment horizontal="center" vertical="center"/>
    </xf>
    <xf numFmtId="0" fontId="22" fillId="0" borderId="0" xfId="0" applyFont="1" applyAlignment="1">
      <alignment horizontal="center" vertical="center" readingOrder="1"/>
    </xf>
    <xf numFmtId="0" fontId="14" fillId="0" borderId="0" xfId="3" applyFont="1" applyAlignment="1">
      <alignment vertical="center"/>
    </xf>
    <xf numFmtId="0" fontId="23" fillId="0" borderId="0" xfId="3" applyFont="1"/>
    <xf numFmtId="0" fontId="5" fillId="0" borderId="0" xfId="0" applyFont="1" applyAlignment="1">
      <alignment horizontal="right"/>
    </xf>
    <xf numFmtId="0" fontId="5" fillId="0" borderId="0" xfId="0" applyFont="1"/>
    <xf numFmtId="0" fontId="14" fillId="0" borderId="7" xfId="3" applyFont="1" applyBorder="1" applyAlignment="1">
      <alignment horizontal="left" vertical="top" wrapText="1"/>
    </xf>
    <xf numFmtId="0" fontId="14" fillId="0" borderId="13" xfId="3" applyFont="1" applyBorder="1" applyAlignment="1">
      <alignment horizontal="left" vertical="top" wrapText="1"/>
    </xf>
    <xf numFmtId="0" fontId="14" fillId="0" borderId="5" xfId="3" applyFont="1" applyBorder="1" applyAlignment="1">
      <alignment horizontal="left" vertical="top" wrapText="1"/>
    </xf>
    <xf numFmtId="0" fontId="14" fillId="0" borderId="8" xfId="3" applyFont="1" applyBorder="1" applyAlignment="1">
      <alignment horizontal="left" vertical="top" wrapText="1"/>
    </xf>
    <xf numFmtId="0" fontId="14" fillId="0" borderId="0" xfId="3" applyFont="1" applyAlignment="1">
      <alignment horizontal="left" vertical="top" wrapText="1"/>
    </xf>
    <xf numFmtId="0" fontId="14" fillId="0" borderId="9" xfId="3" applyFont="1" applyBorder="1" applyAlignment="1">
      <alignment horizontal="left" vertical="top" wrapText="1"/>
    </xf>
    <xf numFmtId="0" fontId="14" fillId="0" borderId="4" xfId="3" applyFont="1" applyBorder="1" applyAlignment="1">
      <alignment horizontal="left" vertical="top" wrapText="1"/>
    </xf>
    <xf numFmtId="0" fontId="14" fillId="0" borderId="12" xfId="3" applyFont="1" applyBorder="1" applyAlignment="1">
      <alignment horizontal="left" vertical="top" wrapText="1"/>
    </xf>
    <xf numFmtId="0" fontId="14" fillId="0" borderId="3" xfId="3" applyFont="1" applyBorder="1" applyAlignment="1">
      <alignment horizontal="left" vertical="top" wrapText="1"/>
    </xf>
    <xf numFmtId="0" fontId="23" fillId="0" borderId="7" xfId="3" applyFont="1" applyBorder="1" applyAlignment="1">
      <alignment horizontal="left" vertical="top" wrapText="1"/>
    </xf>
    <xf numFmtId="0" fontId="23" fillId="0" borderId="13" xfId="3" applyFont="1" applyBorder="1" applyAlignment="1">
      <alignment horizontal="left" vertical="top" wrapText="1"/>
    </xf>
    <xf numFmtId="0" fontId="23" fillId="0" borderId="5" xfId="3" applyFont="1" applyBorder="1" applyAlignment="1">
      <alignment horizontal="left" vertical="top" wrapText="1"/>
    </xf>
    <xf numFmtId="0" fontId="23" fillId="0" borderId="8" xfId="3" applyFont="1" applyBorder="1" applyAlignment="1">
      <alignment horizontal="left" vertical="top" wrapText="1"/>
    </xf>
    <xf numFmtId="0" fontId="23" fillId="0" borderId="0" xfId="3" applyFont="1" applyAlignment="1">
      <alignment horizontal="left" vertical="top" wrapText="1"/>
    </xf>
    <xf numFmtId="0" fontId="23" fillId="0" borderId="9" xfId="3" applyFont="1" applyBorder="1" applyAlignment="1">
      <alignment horizontal="left" vertical="top" wrapText="1"/>
    </xf>
    <xf numFmtId="0" fontId="23" fillId="0" borderId="4" xfId="3" applyFont="1" applyBorder="1" applyAlignment="1">
      <alignment horizontal="left" vertical="top" wrapText="1"/>
    </xf>
    <xf numFmtId="0" fontId="23" fillId="0" borderId="12" xfId="3" applyFont="1" applyBorder="1" applyAlignment="1">
      <alignment horizontal="left" vertical="top" wrapText="1"/>
    </xf>
    <xf numFmtId="0" fontId="23" fillId="0" borderId="3" xfId="3" applyFont="1" applyBorder="1" applyAlignment="1">
      <alignment horizontal="left" vertical="top" wrapText="1"/>
    </xf>
    <xf numFmtId="0" fontId="14" fillId="0" borderId="7" xfId="3" applyFont="1" applyBorder="1" applyAlignment="1">
      <alignment horizontal="left" vertical="top"/>
    </xf>
    <xf numFmtId="0" fontId="14" fillId="0" borderId="13" xfId="3" applyFont="1" applyBorder="1" applyAlignment="1">
      <alignment horizontal="left" vertical="top"/>
    </xf>
    <xf numFmtId="0" fontId="14" fillId="0" borderId="5" xfId="3" applyFont="1" applyBorder="1" applyAlignment="1">
      <alignment horizontal="left" vertical="top"/>
    </xf>
    <xf numFmtId="0" fontId="14" fillId="0" borderId="4" xfId="3" applyFont="1" applyBorder="1" applyAlignment="1">
      <alignment horizontal="left" vertical="top"/>
    </xf>
    <xf numFmtId="0" fontId="14" fillId="0" borderId="12" xfId="3" applyFont="1" applyBorder="1" applyAlignment="1">
      <alignment horizontal="left" vertical="top"/>
    </xf>
    <xf numFmtId="0" fontId="14" fillId="0" borderId="3" xfId="3" applyFont="1" applyBorder="1" applyAlignment="1">
      <alignment horizontal="left" vertical="top"/>
    </xf>
    <xf numFmtId="0" fontId="14" fillId="0" borderId="7" xfId="3" applyFont="1" applyBorder="1" applyAlignment="1">
      <alignment horizontal="left" vertical="center" wrapText="1"/>
    </xf>
    <xf numFmtId="0" fontId="14" fillId="0" borderId="13" xfId="3" applyFont="1" applyBorder="1" applyAlignment="1">
      <alignment horizontal="left" vertical="center" wrapText="1"/>
    </xf>
    <xf numFmtId="0" fontId="14" fillId="0" borderId="5" xfId="3" applyFont="1" applyBorder="1" applyAlignment="1">
      <alignment horizontal="left" vertical="center" wrapText="1"/>
    </xf>
    <xf numFmtId="0" fontId="14" fillId="0" borderId="8" xfId="3" applyFont="1" applyBorder="1" applyAlignment="1">
      <alignment horizontal="left" vertical="center" wrapText="1"/>
    </xf>
    <xf numFmtId="0" fontId="14" fillId="0" borderId="0" xfId="3" applyFont="1" applyAlignment="1">
      <alignment horizontal="left" vertical="center" wrapText="1"/>
    </xf>
    <xf numFmtId="0" fontId="14" fillId="0" borderId="9" xfId="3" applyFont="1" applyBorder="1" applyAlignment="1">
      <alignment horizontal="left" vertical="center" wrapText="1"/>
    </xf>
    <xf numFmtId="0" fontId="14" fillId="0" borderId="4" xfId="3" applyFont="1" applyBorder="1" applyAlignment="1">
      <alignment horizontal="left" vertical="center" wrapText="1"/>
    </xf>
    <xf numFmtId="0" fontId="14" fillId="0" borderId="12" xfId="3" applyFont="1" applyBorder="1" applyAlignment="1">
      <alignment horizontal="left" vertical="center" wrapText="1"/>
    </xf>
    <xf numFmtId="0" fontId="14" fillId="0" borderId="3" xfId="3" applyFont="1" applyBorder="1" applyAlignment="1">
      <alignment horizontal="left" vertical="center" wrapText="1"/>
    </xf>
  </cellXfs>
  <cellStyles count="4">
    <cellStyle name="パーセント" xfId="1" builtinId="5"/>
    <cellStyle name="悪い" xfId="2" builtinId="27"/>
    <cellStyle name="標準" xfId="0" builtinId="0"/>
    <cellStyle name="標準 3" xfId="3" xr:uid="{46EAFF33-0395-4603-8F54-7D338E63258B}"/>
  </cellStyles>
  <dxfs count="202">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b val="0"/>
        <i val="0"/>
        <strike val="0"/>
        <condense val="0"/>
        <extend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b val="0"/>
        <i val="0"/>
        <strike val="0"/>
        <condense val="0"/>
        <extend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176" formatCode="m/d/yy\ h:mm:ss"/>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numFmt numFmtId="176" formatCode="m/d/yy\ h:mm:ss"/>
      <fill>
        <patternFill patternType="none">
          <fgColor indexed="64"/>
          <bgColor auto="1"/>
        </patternFill>
      </fill>
    </dxf>
    <dxf>
      <font>
        <strike val="0"/>
        <outline val="0"/>
        <shadow val="0"/>
        <u val="none"/>
        <vertAlign val="baseline"/>
        <sz val="11"/>
        <color auto="1"/>
        <name val="ＭＳ Ｐゴシック"/>
        <family val="2"/>
        <scheme val="minor"/>
      </font>
      <numFmt numFmtId="176" formatCode="m/d/yy\ h:mm:ss"/>
      <fill>
        <patternFill patternType="none">
          <fgColor indexed="64"/>
          <bgColor auto="1"/>
        </patternFill>
      </fill>
    </dxf>
    <dxf>
      <font>
        <strike val="0"/>
        <outline val="0"/>
        <shadow val="0"/>
        <u val="none"/>
        <vertAlign val="baseline"/>
        <sz val="11"/>
        <color auto="1"/>
        <name val="ＭＳ Ｐゴシック"/>
        <family val="2"/>
        <scheme val="minor"/>
      </font>
      <numFmt numFmtId="0" formatCode="General"/>
      <fill>
        <patternFill patternType="none">
          <fgColor indexed="64"/>
          <bgColor auto="1"/>
        </patternFill>
      </fill>
    </dxf>
    <dxf>
      <font>
        <strike val="0"/>
        <outline val="0"/>
        <shadow val="0"/>
        <u val="none"/>
        <vertAlign val="baseline"/>
        <sz val="11"/>
        <color auto="1"/>
        <name val="ＭＳ Ｐゴシック"/>
        <family val="2"/>
        <scheme val="minor"/>
      </font>
      <fill>
        <patternFill patternType="none">
          <fgColor indexed="64"/>
          <bgColor auto="1"/>
        </patternFill>
      </fill>
    </dxf>
    <dxf>
      <font>
        <b val="0"/>
        <i val="0"/>
        <strike val="0"/>
        <outline val="0"/>
        <shadow val="0"/>
        <u val="none"/>
        <vertAlign val="baseline"/>
        <sz val="9"/>
        <color theme="0"/>
        <name val="ＭＳ Ｐゴシック"/>
        <scheme val="minor"/>
      </font>
      <alignment horizontal="general" textRotation="0" wrapText="1" indent="0" justifyLastLine="0" shrinkToFit="0" readingOrder="0"/>
    </dxf>
  </dxfs>
  <tableStyles count="0" defaultTableStyle="TableStyleMedium2" defaultPivotStyle="PivotStyleLight16"/>
  <colors>
    <mruColors>
      <color rgb="FFFF99FF"/>
      <color rgb="FFFFCC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資本金</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5836322680836921"/>
          <c:y val="0.255306342440343"/>
          <c:w val="0.4497231442478008"/>
          <c:h val="0.66130241364026854"/>
        </c:manualLayout>
      </c:layout>
      <c:pieChart>
        <c:varyColors val="1"/>
        <c:ser>
          <c:idx val="1"/>
          <c:order val="1"/>
          <c:tx>
            <c:strRef>
              <c:f>回答者属性!$E$2</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C83A-432B-8BFD-9CD78288B7A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C83A-432B-8BFD-9CD78288B7AC}"/>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C83A-432B-8BFD-9CD78288B7AC}"/>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C83A-432B-8BFD-9CD78288B7AC}"/>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C83A-432B-8BFD-9CD78288B7AC}"/>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C83A-432B-8BFD-9CD78288B7AC}"/>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C83A-432B-8BFD-9CD78288B7AC}"/>
              </c:ext>
            </c:extLst>
          </c:dPt>
          <c:dLbls>
            <c:dLbl>
              <c:idx val="0"/>
              <c:layout>
                <c:manualLayout>
                  <c:x val="3.9773516516296792E-2"/>
                  <c:y val="-2.44395943615776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3A-432B-8BFD-9CD78288B7AC}"/>
                </c:ext>
              </c:extLst>
            </c:dLbl>
            <c:dLbl>
              <c:idx val="1"/>
              <c:layout>
                <c:manualLayout>
                  <c:x val="0.21630099876456829"/>
                  <c:y val="5.8996933930861126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2837106651991079"/>
                      <c:h val="0.15337694971883509"/>
                    </c:manualLayout>
                  </c15:layout>
                </c:ext>
                <c:ext xmlns:c16="http://schemas.microsoft.com/office/drawing/2014/chart" uri="{C3380CC4-5D6E-409C-BE32-E72D297353CC}">
                  <c16:uniqueId val="{00000003-C83A-432B-8BFD-9CD78288B7AC}"/>
                </c:ext>
              </c:extLst>
            </c:dLbl>
            <c:dLbl>
              <c:idx val="2"/>
              <c:layout>
                <c:manualLayout>
                  <c:x val="-0.23571201026605065"/>
                  <c:y val="-1.0907346382621089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3787019533711407"/>
                      <c:h val="0.21774380356729209"/>
                    </c:manualLayout>
                  </c15:layout>
                </c:ext>
                <c:ext xmlns:c16="http://schemas.microsoft.com/office/drawing/2014/chart" uri="{C3380CC4-5D6E-409C-BE32-E72D297353CC}">
                  <c16:uniqueId val="{00000005-C83A-432B-8BFD-9CD78288B7AC}"/>
                </c:ext>
              </c:extLst>
            </c:dLbl>
            <c:dLbl>
              <c:idx val="3"/>
              <c:layout>
                <c:manualLayout>
                  <c:x val="0.17013828775334464"/>
                  <c:y val="-0.16338539612104383"/>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1266540642722118"/>
                      <c:h val="0.20847810979847117"/>
                    </c:manualLayout>
                  </c15:layout>
                </c:ext>
                <c:ext xmlns:c16="http://schemas.microsoft.com/office/drawing/2014/chart" uri="{C3380CC4-5D6E-409C-BE32-E72D297353CC}">
                  <c16:uniqueId val="{00000007-C83A-432B-8BFD-9CD78288B7AC}"/>
                </c:ext>
              </c:extLst>
            </c:dLbl>
            <c:dLbl>
              <c:idx val="4"/>
              <c:layout>
                <c:manualLayout>
                  <c:x val="-2.2956329886927133E-2"/>
                  <c:y val="4.21145289457500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3A-432B-8BFD-9CD78288B7AC}"/>
                </c:ext>
              </c:extLst>
            </c:dLbl>
            <c:dLbl>
              <c:idx val="5"/>
              <c:layout>
                <c:manualLayout>
                  <c:x val="0.11352923629364056"/>
                  <c:y val="0.16255871921063467"/>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0951480781348455"/>
                      <c:h val="0.19342135742413713"/>
                    </c:manualLayout>
                  </c15:layout>
                </c:ext>
                <c:ext xmlns:c16="http://schemas.microsoft.com/office/drawing/2014/chart" uri="{C3380CC4-5D6E-409C-BE32-E72D297353CC}">
                  <c16:uniqueId val="{0000000B-C83A-432B-8BFD-9CD78288B7AC}"/>
                </c:ext>
              </c:extLst>
            </c:dLbl>
            <c:dLbl>
              <c:idx val="6"/>
              <c:layout>
                <c:manualLayout>
                  <c:x val="-0.12120220855166519"/>
                  <c:y val="1.59950526857955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3A-432B-8BFD-9CD78288B7AC}"/>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回答者属性!$C$3:$C$9</c:f>
              <c:strCache>
                <c:ptCount val="7"/>
                <c:pt idx="0">
                  <c:v>個人</c:v>
                </c:pt>
                <c:pt idx="1">
                  <c:v>1,000万円未満</c:v>
                </c:pt>
                <c:pt idx="2">
                  <c:v>1,000万円以上3,000万円未満</c:v>
                </c:pt>
                <c:pt idx="3">
                  <c:v>3,000万円以上5,000万円未満</c:v>
                </c:pt>
                <c:pt idx="4">
                  <c:v>5,000万円以上1億円未満</c:v>
                </c:pt>
                <c:pt idx="5">
                  <c:v>1億円以上10億円未満</c:v>
                </c:pt>
                <c:pt idx="6">
                  <c:v>10億円以上</c:v>
                </c:pt>
              </c:strCache>
            </c:strRef>
          </c:cat>
          <c:val>
            <c:numRef>
              <c:f>回答者属性!$E$3:$E$9</c:f>
              <c:numCache>
                <c:formatCode>0.0%</c:formatCode>
                <c:ptCount val="7"/>
                <c:pt idx="0">
                  <c:v>0</c:v>
                </c:pt>
                <c:pt idx="1">
                  <c:v>0</c:v>
                </c:pt>
                <c:pt idx="2">
                  <c:v>0.53846153846153844</c:v>
                </c:pt>
                <c:pt idx="3">
                  <c:v>0.23076923076923078</c:v>
                </c:pt>
                <c:pt idx="4">
                  <c:v>5.128205128205128E-2</c:v>
                </c:pt>
                <c:pt idx="5">
                  <c:v>0.15384615384615385</c:v>
                </c:pt>
                <c:pt idx="6">
                  <c:v>2.564102564102564E-2</c:v>
                </c:pt>
              </c:numCache>
            </c:numRef>
          </c:val>
          <c:extLst>
            <c:ext xmlns:c16="http://schemas.microsoft.com/office/drawing/2014/chart" uri="{C3380CC4-5D6E-409C-BE32-E72D297353CC}">
              <c16:uniqueId val="{0000000E-C83A-432B-8BFD-9CD78288B7AC}"/>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回答者属性!$D$2</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10-C83A-432B-8BFD-9CD78288B7A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12-C83A-432B-8BFD-9CD78288B7AC}"/>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4-C83A-432B-8BFD-9CD78288B7AC}"/>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6-C83A-432B-8BFD-9CD78288B7AC}"/>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8-C83A-432B-8BFD-9CD78288B7AC}"/>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1A-C83A-432B-8BFD-9CD78288B7AC}"/>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1C-C83A-432B-8BFD-9CD78288B7AC}"/>
                    </c:ext>
                  </c:extLst>
                </c:dPt>
                <c:cat>
                  <c:strRef>
                    <c:extLst>
                      <c:ext uri="{02D57815-91ED-43cb-92C2-25804820EDAC}">
                        <c15:formulaRef>
                          <c15:sqref>回答者属性!$C$3:$C$9</c15:sqref>
                        </c15:formulaRef>
                      </c:ext>
                    </c:extLst>
                    <c:strCache>
                      <c:ptCount val="7"/>
                      <c:pt idx="0">
                        <c:v>個人</c:v>
                      </c:pt>
                      <c:pt idx="1">
                        <c:v>1,000万円未満</c:v>
                      </c:pt>
                      <c:pt idx="2">
                        <c:v>1,000万円以上3,000万円未満</c:v>
                      </c:pt>
                      <c:pt idx="3">
                        <c:v>3,000万円以上5,000万円未満</c:v>
                      </c:pt>
                      <c:pt idx="4">
                        <c:v>5,000万円以上1億円未満</c:v>
                      </c:pt>
                      <c:pt idx="5">
                        <c:v>1億円以上10億円未満</c:v>
                      </c:pt>
                      <c:pt idx="6">
                        <c:v>10億円以上</c:v>
                      </c:pt>
                    </c:strCache>
                  </c:strRef>
                </c:cat>
                <c:val>
                  <c:numRef>
                    <c:extLst>
                      <c:ext uri="{02D57815-91ED-43cb-92C2-25804820EDAC}">
                        <c15:formulaRef>
                          <c15:sqref>回答者属性!$D$3:$D$9</c15:sqref>
                        </c15:formulaRef>
                      </c:ext>
                    </c:extLst>
                    <c:numCache>
                      <c:formatCode>General</c:formatCode>
                      <c:ptCount val="7"/>
                      <c:pt idx="0">
                        <c:v>0</c:v>
                      </c:pt>
                      <c:pt idx="1">
                        <c:v>0</c:v>
                      </c:pt>
                      <c:pt idx="2">
                        <c:v>21</c:v>
                      </c:pt>
                      <c:pt idx="3">
                        <c:v>9</c:v>
                      </c:pt>
                      <c:pt idx="4">
                        <c:v>2</c:v>
                      </c:pt>
                      <c:pt idx="5">
                        <c:v>6</c:v>
                      </c:pt>
                      <c:pt idx="6">
                        <c:v>1</c:v>
                      </c:pt>
                    </c:numCache>
                  </c:numRef>
                </c:val>
                <c:extLst>
                  <c:ext xmlns:c16="http://schemas.microsoft.com/office/drawing/2014/chart" uri="{C3380CC4-5D6E-409C-BE32-E72D297353CC}">
                    <c16:uniqueId val="{0000001D-C83A-432B-8BFD-9CD78288B7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おそれ情報の通知の有無</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'設計変更、スライド'!$F$67</c:f>
              <c:strCache>
                <c:ptCount val="1"/>
                <c:pt idx="0">
                  <c:v>ある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'設計変更、スライド'!$H$67</c:f>
              <c:numCache>
                <c:formatCode>0.0%</c:formatCode>
                <c:ptCount val="1"/>
                <c:pt idx="0">
                  <c:v>0.87179487179487181</c:v>
                </c:pt>
              </c:numCache>
            </c:numRef>
          </c:val>
          <c:extLst>
            <c:ext xmlns:c16="http://schemas.microsoft.com/office/drawing/2014/chart" uri="{C3380CC4-5D6E-409C-BE32-E72D297353CC}">
              <c16:uniqueId val="{00000000-5C62-4253-9F0A-602633F1C574}"/>
            </c:ext>
          </c:extLst>
        </c:ser>
        <c:ser>
          <c:idx val="1"/>
          <c:order val="1"/>
          <c:tx>
            <c:strRef>
              <c:f>'設計変更、スライド'!$F$68</c:f>
              <c:strCache>
                <c:ptCount val="1"/>
                <c:pt idx="0">
                  <c:v>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'設計変更、スライド'!$H$68</c:f>
              <c:numCache>
                <c:formatCode>0.0%</c:formatCode>
                <c:ptCount val="1"/>
                <c:pt idx="0">
                  <c:v>0.12820512820512819</c:v>
                </c:pt>
              </c:numCache>
            </c:numRef>
          </c:val>
          <c:extLst>
            <c:ext xmlns:c16="http://schemas.microsoft.com/office/drawing/2014/chart" uri="{C3380CC4-5D6E-409C-BE32-E72D297353CC}">
              <c16:uniqueId val="{00000001-5C62-4253-9F0A-602633F1C574}"/>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スライド条項申請における満足度</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'設計変更、スライド'!$J$151</c:f>
              <c:strCache>
                <c:ptCount val="1"/>
                <c:pt idx="0">
                  <c:v>（やや）満足している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'設計変更、スライド'!$K$150:$Q$150</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'設計変更、スライド'!$K$151:$Q$151</c:f>
              <c:numCache>
                <c:formatCode>0.0%</c:formatCode>
                <c:ptCount val="7"/>
                <c:pt idx="0">
                  <c:v>0.40625</c:v>
                </c:pt>
                <c:pt idx="1">
                  <c:v>0.27272727272727271</c:v>
                </c:pt>
                <c:pt idx="2">
                  <c:v>1</c:v>
                </c:pt>
                <c:pt idx="3">
                  <c:v>1</c:v>
                </c:pt>
                <c:pt idx="4">
                  <c:v>0.46153846153846156</c:v>
                </c:pt>
                <c:pt idx="5">
                  <c:v>0.25</c:v>
                </c:pt>
                <c:pt idx="6">
                  <c:v>0.5</c:v>
                </c:pt>
              </c:numCache>
            </c:numRef>
          </c:val>
          <c:extLst>
            <c:ext xmlns:c16="http://schemas.microsoft.com/office/drawing/2014/chart" uri="{C3380CC4-5D6E-409C-BE32-E72D297353CC}">
              <c16:uniqueId val="{00000000-893A-464A-A00A-C67CA50D6609}"/>
            </c:ext>
          </c:extLst>
        </c:ser>
        <c:ser>
          <c:idx val="2"/>
          <c:order val="1"/>
          <c:tx>
            <c:strRef>
              <c:f>'設計変更、スライド'!$J$152</c:f>
              <c:strCache>
                <c:ptCount val="1"/>
                <c:pt idx="0">
                  <c:v>（一部）不満がある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'設計変更、スライド'!$K$150:$Q$150</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'設計変更、スライド'!$K$152:$Q$152</c:f>
              <c:numCache>
                <c:formatCode>0.0%</c:formatCode>
                <c:ptCount val="7"/>
                <c:pt idx="0">
                  <c:v>0.46875</c:v>
                </c:pt>
                <c:pt idx="1">
                  <c:v>0.54545454545454541</c:v>
                </c:pt>
                <c:pt idx="2">
                  <c:v>0</c:v>
                </c:pt>
                <c:pt idx="3">
                  <c:v>0</c:v>
                </c:pt>
                <c:pt idx="4">
                  <c:v>0.38461538461538464</c:v>
                </c:pt>
                <c:pt idx="5">
                  <c:v>0.75</c:v>
                </c:pt>
                <c:pt idx="6">
                  <c:v>0.5</c:v>
                </c:pt>
              </c:numCache>
            </c:numRef>
          </c:val>
          <c:extLst>
            <c:ext xmlns:c16="http://schemas.microsoft.com/office/drawing/2014/chart" uri="{C3380CC4-5D6E-409C-BE32-E72D297353CC}">
              <c16:uniqueId val="{00000001-893A-464A-A00A-C67CA50D6609}"/>
            </c:ext>
          </c:extLst>
        </c:ser>
        <c:ser>
          <c:idx val="1"/>
          <c:order val="2"/>
          <c:tx>
            <c:strRef>
              <c:f>'設計変更、スライド'!$J$153</c:f>
              <c:strCache>
                <c:ptCount val="1"/>
                <c:pt idx="0">
                  <c:v>どちらでもない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'設計変更、スライド'!$K$150:$Q$150</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'設計変更、スライド'!$K$153:$Q$153</c:f>
              <c:numCache>
                <c:formatCode>0.0%</c:formatCode>
                <c:ptCount val="7"/>
                <c:pt idx="0">
                  <c:v>0.125</c:v>
                </c:pt>
                <c:pt idx="1">
                  <c:v>0.18181818181818182</c:v>
                </c:pt>
                <c:pt idx="2">
                  <c:v>0</c:v>
                </c:pt>
                <c:pt idx="3">
                  <c:v>0</c:v>
                </c:pt>
                <c:pt idx="4">
                  <c:v>0.15384615384615385</c:v>
                </c:pt>
                <c:pt idx="5">
                  <c:v>0</c:v>
                </c:pt>
                <c:pt idx="6">
                  <c:v>0</c:v>
                </c:pt>
              </c:numCache>
            </c:numRef>
          </c:val>
          <c:extLst>
            <c:ext xmlns:c16="http://schemas.microsoft.com/office/drawing/2014/chart" uri="{C3380CC4-5D6E-409C-BE32-E72D297353CC}">
              <c16:uniqueId val="{00000002-893A-464A-A00A-C67CA50D6609}"/>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スライド条項適用申請に係る問題点（公共工事）</a:t>
            </a:r>
          </a:p>
        </c:rich>
      </c:tx>
      <c:layout>
        <c:manualLayout>
          <c:xMode val="edge"/>
          <c:yMode val="edge"/>
          <c:x val="0.35247975231369538"/>
          <c:y val="4.3715846994535519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'設計変更、スライド'!$B$161:$B$170</c:f>
              <c:strCache>
                <c:ptCount val="10"/>
                <c:pt idx="0">
                  <c:v>事務作業負担（発注者との協議等）が大きい</c:v>
                </c:pt>
                <c:pt idx="1">
                  <c:v>提出を求められる書類が多い</c:v>
                </c:pt>
                <c:pt idx="2">
                  <c:v>スライド条項における事業者負担（1%）</c:v>
                </c:pt>
                <c:pt idx="3">
                  <c:v>スライド条項を申請したことがないため不明</c:v>
                </c:pt>
                <c:pt idx="4">
                  <c:v>申請基準が厳しい</c:v>
                </c:pt>
                <c:pt idx="5">
                  <c:v>申請額と認定額の差が大きい</c:v>
                </c:pt>
                <c:pt idx="6">
                  <c:v>特に問題と感じていることはない</c:v>
                </c:pt>
                <c:pt idx="7">
                  <c:v>申請しても拒否される（手続き不慣れ等発注側担当者に起因する理由）</c:v>
                </c:pt>
                <c:pt idx="8">
                  <c:v>申請しても拒否される（予算制約や議会承認に起因する理由）</c:v>
                </c:pt>
                <c:pt idx="9">
                  <c:v>その他</c:v>
                </c:pt>
              </c:strCache>
            </c:strRef>
          </c:cat>
          <c:val>
            <c:numRef>
              <c:f>'設計変更、スライド'!$D$161:$D$170</c:f>
              <c:numCache>
                <c:formatCode>0.0%</c:formatCode>
                <c:ptCount val="10"/>
                <c:pt idx="0">
                  <c:v>0.48717948717948717</c:v>
                </c:pt>
                <c:pt idx="1">
                  <c:v>0.41025641025641024</c:v>
                </c:pt>
                <c:pt idx="2">
                  <c:v>0.35897435897435898</c:v>
                </c:pt>
                <c:pt idx="3">
                  <c:v>0.10256410256410256</c:v>
                </c:pt>
                <c:pt idx="4">
                  <c:v>0.20512820512820512</c:v>
                </c:pt>
                <c:pt idx="5">
                  <c:v>0.23076923076923078</c:v>
                </c:pt>
                <c:pt idx="6">
                  <c:v>0.10256410256410256</c:v>
                </c:pt>
                <c:pt idx="7">
                  <c:v>0.20512820512820512</c:v>
                </c:pt>
                <c:pt idx="8">
                  <c:v>0.12820512820512819</c:v>
                </c:pt>
                <c:pt idx="9">
                  <c:v>2.564102564102564E-2</c:v>
                </c:pt>
              </c:numCache>
            </c:numRef>
          </c:val>
          <c:extLst xmlns:c15="http://schemas.microsoft.com/office/drawing/2012/chart">
            <c:ext xmlns:c16="http://schemas.microsoft.com/office/drawing/2014/chart" uri="{C3380CC4-5D6E-409C-BE32-E72D297353CC}">
              <c16:uniqueId val="{00000000-2136-4E9F-AE36-193202C29BDB}"/>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スライド条項適用申請に係る問題点（民間工事）</a:t>
            </a:r>
          </a:p>
        </c:rich>
      </c:tx>
      <c:layout>
        <c:manualLayout>
          <c:xMode val="edge"/>
          <c:yMode val="edge"/>
          <c:x val="0.35247975231369538"/>
          <c:y val="4.3715846994535519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'設計変更、スライド'!$B$178:$B$187</c:f>
              <c:strCache>
                <c:ptCount val="10"/>
                <c:pt idx="0">
                  <c:v>スライド条項を申請したことがないため不明</c:v>
                </c:pt>
                <c:pt idx="1">
                  <c:v>契約書にスライド条項がない</c:v>
                </c:pt>
                <c:pt idx="2">
                  <c:v>事務作業負担（発注者との協議等）が大きい</c:v>
                </c:pt>
                <c:pt idx="3">
                  <c:v>特に問題と感じていることはない</c:v>
                </c:pt>
                <c:pt idx="4">
                  <c:v>工期が短く、スライドの対象にならない</c:v>
                </c:pt>
                <c:pt idx="5">
                  <c:v>交渉には応じるが、増額には応じてくれない</c:v>
                </c:pt>
                <c:pt idx="6">
                  <c:v>提出を求められる書類が多い</c:v>
                </c:pt>
                <c:pt idx="7">
                  <c:v>交渉に応じてもらうことができない</c:v>
                </c:pt>
                <c:pt idx="8">
                  <c:v>同一工事内の他の経費の減額と相殺される</c:v>
                </c:pt>
                <c:pt idx="9">
                  <c:v>その他</c:v>
                </c:pt>
              </c:strCache>
            </c:strRef>
          </c:cat>
          <c:val>
            <c:numRef>
              <c:f>'設計変更、スライド'!$D$178:$D$187</c:f>
              <c:numCache>
                <c:formatCode>0.0%</c:formatCode>
                <c:ptCount val="10"/>
                <c:pt idx="0">
                  <c:v>0.33333333333333331</c:v>
                </c:pt>
                <c:pt idx="1">
                  <c:v>0.25641025641025639</c:v>
                </c:pt>
                <c:pt idx="2">
                  <c:v>0.15384615384615385</c:v>
                </c:pt>
                <c:pt idx="3">
                  <c:v>0.15384615384615385</c:v>
                </c:pt>
                <c:pt idx="4">
                  <c:v>0.10256410256410256</c:v>
                </c:pt>
                <c:pt idx="5">
                  <c:v>0.15384615384615385</c:v>
                </c:pt>
                <c:pt idx="6">
                  <c:v>0.15384615384615385</c:v>
                </c:pt>
                <c:pt idx="7">
                  <c:v>7.6923076923076927E-2</c:v>
                </c:pt>
                <c:pt idx="8">
                  <c:v>5.128205128205128E-2</c:v>
                </c:pt>
                <c:pt idx="9">
                  <c:v>2.564102564102564E-2</c:v>
                </c:pt>
              </c:numCache>
            </c:numRef>
          </c:val>
          <c:extLst xmlns:c15="http://schemas.microsoft.com/office/drawing/2012/chart">
            <c:ext xmlns:c16="http://schemas.microsoft.com/office/drawing/2014/chart" uri="{C3380CC4-5D6E-409C-BE32-E72D297353CC}">
              <c16:uniqueId val="{00000000-8946-422E-A440-429968BB93BC}"/>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三者会議の実施状況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'共有、協議迅速化'!$I$12</c:f>
              <c:strCache>
                <c:ptCount val="1"/>
                <c:pt idx="0">
                  <c:v>（概ね）行われている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'共有、協議迅速化'!$J$11:$N$11</c:f>
              <c:strCache>
                <c:ptCount val="5"/>
                <c:pt idx="0">
                  <c:v>国土交通省</c:v>
                </c:pt>
                <c:pt idx="1">
                  <c:v>農林水産省</c:v>
                </c:pt>
                <c:pt idx="2">
                  <c:v>防衛省</c:v>
                </c:pt>
                <c:pt idx="3">
                  <c:v>都道府県・政令指定都市</c:v>
                </c:pt>
                <c:pt idx="4">
                  <c:v>市区町村</c:v>
                </c:pt>
              </c:strCache>
            </c:strRef>
          </c:cat>
          <c:val>
            <c:numRef>
              <c:f>'共有、協議迅速化'!$J$12:$N$12</c:f>
              <c:numCache>
                <c:formatCode>0.0%</c:formatCode>
                <c:ptCount val="5"/>
                <c:pt idx="0">
                  <c:v>0.88235294117647056</c:v>
                </c:pt>
                <c:pt idx="1">
                  <c:v>0.75</c:v>
                </c:pt>
                <c:pt idx="2">
                  <c:v>1</c:v>
                </c:pt>
                <c:pt idx="3">
                  <c:v>0.4375</c:v>
                </c:pt>
                <c:pt idx="4">
                  <c:v>0.16666666666666666</c:v>
                </c:pt>
              </c:numCache>
            </c:numRef>
          </c:val>
          <c:extLst>
            <c:ext xmlns:c16="http://schemas.microsoft.com/office/drawing/2014/chart" uri="{C3380CC4-5D6E-409C-BE32-E72D297353CC}">
              <c16:uniqueId val="{00000000-BB8E-4B7A-BA0D-52863A77DFA7}"/>
            </c:ext>
          </c:extLst>
        </c:ser>
        <c:ser>
          <c:idx val="1"/>
          <c:order val="1"/>
          <c:tx>
            <c:strRef>
              <c:f>'共有、協議迅速化'!$I$13</c:f>
              <c:strCache>
                <c:ptCount val="1"/>
                <c:pt idx="0">
                  <c:v>（あまり）行われていない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'共有、協議迅速化'!$J$11:$N$11</c:f>
              <c:strCache>
                <c:ptCount val="5"/>
                <c:pt idx="0">
                  <c:v>国土交通省</c:v>
                </c:pt>
                <c:pt idx="1">
                  <c:v>農林水産省</c:v>
                </c:pt>
                <c:pt idx="2">
                  <c:v>防衛省</c:v>
                </c:pt>
                <c:pt idx="3">
                  <c:v>都道府県・政令指定都市</c:v>
                </c:pt>
                <c:pt idx="4">
                  <c:v>市区町村</c:v>
                </c:pt>
              </c:strCache>
            </c:strRef>
          </c:cat>
          <c:val>
            <c:numRef>
              <c:f>'共有、協議迅速化'!$J$13:$N$13</c:f>
              <c:numCache>
                <c:formatCode>0.0%</c:formatCode>
                <c:ptCount val="5"/>
                <c:pt idx="0">
                  <c:v>0.11764705882352941</c:v>
                </c:pt>
                <c:pt idx="1">
                  <c:v>0.25</c:v>
                </c:pt>
                <c:pt idx="2">
                  <c:v>0</c:v>
                </c:pt>
                <c:pt idx="3">
                  <c:v>0.5625</c:v>
                </c:pt>
                <c:pt idx="4">
                  <c:v>0.83333333333333337</c:v>
                </c:pt>
              </c:numCache>
            </c:numRef>
          </c:val>
          <c:extLst>
            <c:ext xmlns:c16="http://schemas.microsoft.com/office/drawing/2014/chart" uri="{C3380CC4-5D6E-409C-BE32-E72D297353CC}">
              <c16:uniqueId val="{00000001-BB8E-4B7A-BA0D-52863A77DFA7}"/>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ワンデーレスポンスの実施状況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'共有、協議迅速化'!$I$30</c:f>
              <c:strCache>
                <c:ptCount val="1"/>
                <c:pt idx="0">
                  <c:v>（概ね）行われている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'共有、協議迅速化'!$J$29:$N$29</c:f>
              <c:strCache>
                <c:ptCount val="5"/>
                <c:pt idx="0">
                  <c:v>国土交通省</c:v>
                </c:pt>
                <c:pt idx="1">
                  <c:v>農林水産省</c:v>
                </c:pt>
                <c:pt idx="2">
                  <c:v>防衛省</c:v>
                </c:pt>
                <c:pt idx="3">
                  <c:v>都道府県・政令指定都市</c:v>
                </c:pt>
                <c:pt idx="4">
                  <c:v>市区町村</c:v>
                </c:pt>
              </c:strCache>
            </c:strRef>
          </c:cat>
          <c:val>
            <c:numRef>
              <c:f>'共有、協議迅速化'!$J$30:$N$30</c:f>
              <c:numCache>
                <c:formatCode>0.0%</c:formatCode>
                <c:ptCount val="5"/>
                <c:pt idx="0">
                  <c:v>0.41176470588235292</c:v>
                </c:pt>
                <c:pt idx="1">
                  <c:v>0.5</c:v>
                </c:pt>
                <c:pt idx="2">
                  <c:v>0.66666666666666663</c:v>
                </c:pt>
                <c:pt idx="3">
                  <c:v>0.25806451612903225</c:v>
                </c:pt>
                <c:pt idx="4">
                  <c:v>0.22727272727272727</c:v>
                </c:pt>
              </c:numCache>
            </c:numRef>
          </c:val>
          <c:extLst>
            <c:ext xmlns:c16="http://schemas.microsoft.com/office/drawing/2014/chart" uri="{C3380CC4-5D6E-409C-BE32-E72D297353CC}">
              <c16:uniqueId val="{00000000-5CBE-49A3-9FD6-78CD576B4DE4}"/>
            </c:ext>
          </c:extLst>
        </c:ser>
        <c:ser>
          <c:idx val="1"/>
          <c:order val="1"/>
          <c:tx>
            <c:strRef>
              <c:f>'共有、協議迅速化'!$I$31</c:f>
              <c:strCache>
                <c:ptCount val="1"/>
                <c:pt idx="0">
                  <c:v>（あまり）行われていない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'共有、協議迅速化'!$J$29:$N$29</c:f>
              <c:strCache>
                <c:ptCount val="5"/>
                <c:pt idx="0">
                  <c:v>国土交通省</c:v>
                </c:pt>
                <c:pt idx="1">
                  <c:v>農林水産省</c:v>
                </c:pt>
                <c:pt idx="2">
                  <c:v>防衛省</c:v>
                </c:pt>
                <c:pt idx="3">
                  <c:v>都道府県・政令指定都市</c:v>
                </c:pt>
                <c:pt idx="4">
                  <c:v>市区町村</c:v>
                </c:pt>
              </c:strCache>
            </c:strRef>
          </c:cat>
          <c:val>
            <c:numRef>
              <c:f>'共有、協議迅速化'!$J$31:$N$31</c:f>
              <c:numCache>
                <c:formatCode>0.0%</c:formatCode>
                <c:ptCount val="5"/>
                <c:pt idx="0">
                  <c:v>0.58823529411764708</c:v>
                </c:pt>
                <c:pt idx="1">
                  <c:v>0.5</c:v>
                </c:pt>
                <c:pt idx="2">
                  <c:v>0.33333333333333331</c:v>
                </c:pt>
                <c:pt idx="3">
                  <c:v>0.74193548387096775</c:v>
                </c:pt>
                <c:pt idx="4">
                  <c:v>0.77272727272727271</c:v>
                </c:pt>
              </c:numCache>
            </c:numRef>
          </c:val>
          <c:extLst>
            <c:ext xmlns:c16="http://schemas.microsoft.com/office/drawing/2014/chart" uri="{C3380CC4-5D6E-409C-BE32-E72D297353CC}">
              <c16:uniqueId val="{00000001-5CBE-49A3-9FD6-78CD576B4DE4}"/>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設計変更審査会議等の実施状況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'共有、協議迅速化'!$I$48</c:f>
              <c:strCache>
                <c:ptCount val="1"/>
                <c:pt idx="0">
                  <c:v>（概ね）行われている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'共有、協議迅速化'!$J$47:$N$47</c:f>
              <c:strCache>
                <c:ptCount val="5"/>
                <c:pt idx="0">
                  <c:v>国土交通省</c:v>
                </c:pt>
                <c:pt idx="1">
                  <c:v>農林水産省</c:v>
                </c:pt>
                <c:pt idx="2">
                  <c:v>防衛省</c:v>
                </c:pt>
                <c:pt idx="3">
                  <c:v>都道府県・政令指定都市</c:v>
                </c:pt>
                <c:pt idx="4">
                  <c:v>市区町村</c:v>
                </c:pt>
              </c:strCache>
            </c:strRef>
          </c:cat>
          <c:val>
            <c:numRef>
              <c:f>'共有、協議迅速化'!$J$48:$N$48</c:f>
              <c:numCache>
                <c:formatCode>0.0%</c:formatCode>
                <c:ptCount val="5"/>
                <c:pt idx="0">
                  <c:v>0.52941176470588236</c:v>
                </c:pt>
                <c:pt idx="1">
                  <c:v>0.25</c:v>
                </c:pt>
                <c:pt idx="2">
                  <c:v>0</c:v>
                </c:pt>
                <c:pt idx="3">
                  <c:v>0.25</c:v>
                </c:pt>
                <c:pt idx="4">
                  <c:v>0.20833333333333334</c:v>
                </c:pt>
              </c:numCache>
            </c:numRef>
          </c:val>
          <c:extLst>
            <c:ext xmlns:c16="http://schemas.microsoft.com/office/drawing/2014/chart" uri="{C3380CC4-5D6E-409C-BE32-E72D297353CC}">
              <c16:uniqueId val="{00000000-94EE-4384-85C5-4C3F0937C776}"/>
            </c:ext>
          </c:extLst>
        </c:ser>
        <c:ser>
          <c:idx val="1"/>
          <c:order val="1"/>
          <c:tx>
            <c:strRef>
              <c:f>'共有、協議迅速化'!$I$49</c:f>
              <c:strCache>
                <c:ptCount val="1"/>
                <c:pt idx="0">
                  <c:v>（あまり）行われていない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'共有、協議迅速化'!$J$47:$N$47</c:f>
              <c:strCache>
                <c:ptCount val="5"/>
                <c:pt idx="0">
                  <c:v>国土交通省</c:v>
                </c:pt>
                <c:pt idx="1">
                  <c:v>農林水産省</c:v>
                </c:pt>
                <c:pt idx="2">
                  <c:v>防衛省</c:v>
                </c:pt>
                <c:pt idx="3">
                  <c:v>都道府県・政令指定都市</c:v>
                </c:pt>
                <c:pt idx="4">
                  <c:v>市区町村</c:v>
                </c:pt>
              </c:strCache>
            </c:strRef>
          </c:cat>
          <c:val>
            <c:numRef>
              <c:f>'共有、協議迅速化'!$J$49:$N$49</c:f>
              <c:numCache>
                <c:formatCode>0.0%</c:formatCode>
                <c:ptCount val="5"/>
                <c:pt idx="0">
                  <c:v>0.47058823529411764</c:v>
                </c:pt>
                <c:pt idx="1">
                  <c:v>0.75</c:v>
                </c:pt>
                <c:pt idx="2">
                  <c:v>1</c:v>
                </c:pt>
                <c:pt idx="3">
                  <c:v>0.75</c:v>
                </c:pt>
                <c:pt idx="4">
                  <c:v>0.79166666666666663</c:v>
                </c:pt>
              </c:numCache>
            </c:numRef>
          </c:val>
          <c:extLst>
            <c:ext xmlns:c16="http://schemas.microsoft.com/office/drawing/2014/chart" uri="{C3380CC4-5D6E-409C-BE32-E72D297353CC}">
              <c16:uniqueId val="{00000001-94EE-4384-85C5-4C3F0937C776}"/>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ウィークリースタンスの実施状況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'共有、協議迅速化'!$I$66</c:f>
              <c:strCache>
                <c:ptCount val="1"/>
                <c:pt idx="0">
                  <c:v>（概ね）行われている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'共有、協議迅速化'!$J$65:$N$65</c:f>
              <c:strCache>
                <c:ptCount val="5"/>
                <c:pt idx="0">
                  <c:v>国土交通省</c:v>
                </c:pt>
                <c:pt idx="1">
                  <c:v>農林水産省</c:v>
                </c:pt>
                <c:pt idx="2">
                  <c:v>防衛省</c:v>
                </c:pt>
                <c:pt idx="3">
                  <c:v>都道府県・政令指定都市</c:v>
                </c:pt>
                <c:pt idx="4">
                  <c:v>市区町村</c:v>
                </c:pt>
              </c:strCache>
            </c:strRef>
          </c:cat>
          <c:val>
            <c:numRef>
              <c:f>'共有、協議迅速化'!$J$66:$N$66</c:f>
              <c:numCache>
                <c:formatCode>0.0%</c:formatCode>
                <c:ptCount val="5"/>
                <c:pt idx="0">
                  <c:v>0.52941176470588236</c:v>
                </c:pt>
                <c:pt idx="1">
                  <c:v>0.25</c:v>
                </c:pt>
                <c:pt idx="2">
                  <c:v>0</c:v>
                </c:pt>
                <c:pt idx="3">
                  <c:v>0.29032258064516131</c:v>
                </c:pt>
                <c:pt idx="4">
                  <c:v>0.21739130434782608</c:v>
                </c:pt>
              </c:numCache>
            </c:numRef>
          </c:val>
          <c:extLst>
            <c:ext xmlns:c16="http://schemas.microsoft.com/office/drawing/2014/chart" uri="{C3380CC4-5D6E-409C-BE32-E72D297353CC}">
              <c16:uniqueId val="{00000000-49A5-4AE8-8C19-86264177D656}"/>
            </c:ext>
          </c:extLst>
        </c:ser>
        <c:ser>
          <c:idx val="1"/>
          <c:order val="1"/>
          <c:tx>
            <c:strRef>
              <c:f>'共有、協議迅速化'!$I$67</c:f>
              <c:strCache>
                <c:ptCount val="1"/>
                <c:pt idx="0">
                  <c:v>（あまり）行われていない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'共有、協議迅速化'!$J$65:$N$65</c:f>
              <c:strCache>
                <c:ptCount val="5"/>
                <c:pt idx="0">
                  <c:v>国土交通省</c:v>
                </c:pt>
                <c:pt idx="1">
                  <c:v>農林水産省</c:v>
                </c:pt>
                <c:pt idx="2">
                  <c:v>防衛省</c:v>
                </c:pt>
                <c:pt idx="3">
                  <c:v>都道府県・政令指定都市</c:v>
                </c:pt>
                <c:pt idx="4">
                  <c:v>市区町村</c:v>
                </c:pt>
              </c:strCache>
            </c:strRef>
          </c:cat>
          <c:val>
            <c:numRef>
              <c:f>'共有、協議迅速化'!$J$67:$N$67</c:f>
              <c:numCache>
                <c:formatCode>0.0%</c:formatCode>
                <c:ptCount val="5"/>
                <c:pt idx="0">
                  <c:v>0.47058823529411764</c:v>
                </c:pt>
                <c:pt idx="1">
                  <c:v>0.75</c:v>
                </c:pt>
                <c:pt idx="2">
                  <c:v>1</c:v>
                </c:pt>
                <c:pt idx="3">
                  <c:v>0.70967741935483875</c:v>
                </c:pt>
                <c:pt idx="4">
                  <c:v>0.78260869565217395</c:v>
                </c:pt>
              </c:numCache>
            </c:numRef>
          </c:val>
          <c:extLst>
            <c:ext xmlns:c16="http://schemas.microsoft.com/office/drawing/2014/chart" uri="{C3380CC4-5D6E-409C-BE32-E72D297353CC}">
              <c16:uniqueId val="{00000001-49A5-4AE8-8C19-86264177D656}"/>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賃上げの状況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percentStacked"/>
        <c:varyColors val="0"/>
        <c:ser>
          <c:idx val="0"/>
          <c:order val="0"/>
          <c:tx>
            <c:strRef>
              <c:f>賃上げ!$B$15</c:f>
              <c:strCache>
                <c:ptCount val="1"/>
                <c:pt idx="0">
                  <c:v>1.5%未満</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賃上げ!$C$15:$D$15</c:f>
              <c:numCache>
                <c:formatCode>0.0%</c:formatCode>
                <c:ptCount val="2"/>
                <c:pt idx="0">
                  <c:v>5.128205128205128E-2</c:v>
                </c:pt>
                <c:pt idx="1">
                  <c:v>0.10256410256410256</c:v>
                </c:pt>
              </c:numCache>
            </c:numRef>
          </c:val>
          <c:extLst>
            <c:ext xmlns:c16="http://schemas.microsoft.com/office/drawing/2014/chart" uri="{C3380CC4-5D6E-409C-BE32-E72D297353CC}">
              <c16:uniqueId val="{00000000-4DDD-41AE-B009-6067F2D860A3}"/>
            </c:ext>
          </c:extLst>
        </c:ser>
        <c:ser>
          <c:idx val="1"/>
          <c:order val="1"/>
          <c:tx>
            <c:strRef>
              <c:f>賃上げ!$B$16</c:f>
              <c:strCache>
                <c:ptCount val="1"/>
                <c:pt idx="0">
                  <c:v>1.5%～3%未満</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賃上げ!$C$16:$D$16</c:f>
              <c:numCache>
                <c:formatCode>0.0%</c:formatCode>
                <c:ptCount val="2"/>
                <c:pt idx="0">
                  <c:v>0.48717948717948717</c:v>
                </c:pt>
                <c:pt idx="1">
                  <c:v>0.46153846153846156</c:v>
                </c:pt>
              </c:numCache>
            </c:numRef>
          </c:val>
          <c:extLst>
            <c:ext xmlns:c16="http://schemas.microsoft.com/office/drawing/2014/chart" uri="{C3380CC4-5D6E-409C-BE32-E72D297353CC}">
              <c16:uniqueId val="{00000001-4DDD-41AE-B009-6067F2D860A3}"/>
            </c:ext>
          </c:extLst>
        </c:ser>
        <c:ser>
          <c:idx val="2"/>
          <c:order val="2"/>
          <c:tx>
            <c:strRef>
              <c:f>賃上げ!$B$17</c:f>
              <c:strCache>
                <c:ptCount val="1"/>
                <c:pt idx="0">
                  <c:v>3%~5%未満</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賃上げ!$C$17:$D$17</c:f>
              <c:numCache>
                <c:formatCode>0.0%</c:formatCode>
                <c:ptCount val="2"/>
                <c:pt idx="0">
                  <c:v>0.33333333333333331</c:v>
                </c:pt>
                <c:pt idx="1">
                  <c:v>0.28205128205128205</c:v>
                </c:pt>
              </c:numCache>
            </c:numRef>
          </c:val>
          <c:extLst>
            <c:ext xmlns:c16="http://schemas.microsoft.com/office/drawing/2014/chart" uri="{C3380CC4-5D6E-409C-BE32-E72D297353CC}">
              <c16:uniqueId val="{00000002-4DDD-41AE-B009-6067F2D860A3}"/>
            </c:ext>
          </c:extLst>
        </c:ser>
        <c:ser>
          <c:idx val="3"/>
          <c:order val="3"/>
          <c:tx>
            <c:strRef>
              <c:f>賃上げ!$B$18</c:f>
              <c:strCache>
                <c:ptCount val="1"/>
                <c:pt idx="0">
                  <c:v>5%～6%未満</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賃上げ!$C$18:$D$18</c:f>
              <c:numCache>
                <c:formatCode>0.0%</c:formatCode>
                <c:ptCount val="2"/>
                <c:pt idx="0">
                  <c:v>2.564102564102564E-2</c:v>
                </c:pt>
                <c:pt idx="1">
                  <c:v>7.6923076923076927E-2</c:v>
                </c:pt>
              </c:numCache>
            </c:numRef>
          </c:val>
          <c:extLst>
            <c:ext xmlns:c16="http://schemas.microsoft.com/office/drawing/2014/chart" uri="{C3380CC4-5D6E-409C-BE32-E72D297353CC}">
              <c16:uniqueId val="{00000003-4DDD-41AE-B009-6067F2D860A3}"/>
            </c:ext>
          </c:extLst>
        </c:ser>
        <c:ser>
          <c:idx val="4"/>
          <c:order val="4"/>
          <c:tx>
            <c:strRef>
              <c:f>賃上げ!$B$19</c:f>
              <c:strCache>
                <c:ptCount val="1"/>
                <c:pt idx="0">
                  <c:v>6%以上</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dLbl>
              <c:idx val="0"/>
              <c:layout>
                <c:manualLayout>
                  <c:x val="1.5577865839739578E-3"/>
                  <c:y val="8.32177531206657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59-4C67-A629-A69D255445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賃上げ!$C$19:$D$19</c:f>
              <c:numCache>
                <c:formatCode>0.0%</c:formatCode>
                <c:ptCount val="2"/>
                <c:pt idx="0">
                  <c:v>2.564102564102564E-2</c:v>
                </c:pt>
                <c:pt idx="1">
                  <c:v>0</c:v>
                </c:pt>
              </c:numCache>
            </c:numRef>
          </c:val>
          <c:extLst>
            <c:ext xmlns:c16="http://schemas.microsoft.com/office/drawing/2014/chart" uri="{C3380CC4-5D6E-409C-BE32-E72D297353CC}">
              <c16:uniqueId val="{00000004-4DDD-41AE-B009-6067F2D860A3}"/>
            </c:ext>
          </c:extLst>
        </c:ser>
        <c:ser>
          <c:idx val="5"/>
          <c:order val="5"/>
          <c:tx>
            <c:strRef>
              <c:f>賃上げ!$B$20</c:f>
              <c:strCache>
                <c:ptCount val="1"/>
                <c:pt idx="0">
                  <c:v>実施していない</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賃上げ!$C$14:$D$14</c:f>
              <c:strCache>
                <c:ptCount val="2"/>
                <c:pt idx="0">
                  <c:v>令和6年度</c:v>
                </c:pt>
                <c:pt idx="1">
                  <c:v>令和7年度</c:v>
                </c:pt>
              </c:strCache>
            </c:strRef>
          </c:cat>
          <c:val>
            <c:numRef>
              <c:f>賃上げ!$C$20:$D$20</c:f>
              <c:numCache>
                <c:formatCode>0.0%</c:formatCode>
                <c:ptCount val="2"/>
                <c:pt idx="0">
                  <c:v>7.6923076923076927E-2</c:v>
                </c:pt>
                <c:pt idx="1">
                  <c:v>7.6923076923076927E-2</c:v>
                </c:pt>
              </c:numCache>
            </c:numRef>
          </c:val>
          <c:extLst>
            <c:ext xmlns:c16="http://schemas.microsoft.com/office/drawing/2014/chart" uri="{C3380CC4-5D6E-409C-BE32-E72D297353CC}">
              <c16:uniqueId val="{00000005-4DDD-41AE-B009-6067F2D860A3}"/>
            </c:ext>
          </c:extLst>
        </c:ser>
        <c:dLbls>
          <c:dLblPos val="ctr"/>
          <c:showLegendKey val="0"/>
          <c:showVal val="1"/>
          <c:showCatName val="0"/>
          <c:showSerName val="0"/>
          <c:showPercent val="0"/>
          <c:showBubbleSize val="0"/>
        </c:dLbls>
        <c:gapWidth val="150"/>
        <c:overlap val="100"/>
        <c:axId val="548271528"/>
        <c:axId val="548271856"/>
      </c:barChart>
      <c:catAx>
        <c:axId val="5482715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48271856"/>
        <c:crosses val="autoZero"/>
        <c:auto val="1"/>
        <c:lblAlgn val="ctr"/>
        <c:lblOffset val="100"/>
        <c:noMultiLvlLbl val="0"/>
      </c:catAx>
      <c:valAx>
        <c:axId val="54827185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48271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ea"/>
                <a:ea typeface="+mn-ea"/>
                <a:cs typeface="+mn-cs"/>
              </a:defRPr>
            </a:pPr>
            <a:r>
              <a:rPr lang="ja-JP" altLang="en-US" sz="1400" b="0" i="0" u="none" strike="noStrike" kern="1200" cap="none" spc="20" baseline="0" dirty="0">
                <a:solidFill>
                  <a:sysClr val="windowText" lastClr="000000"/>
                </a:solidFill>
                <a:latin typeface="+mn-ea"/>
                <a:ea typeface="+mn-ea"/>
              </a:rPr>
              <a:t>実勢価格の予定価格への適切な反映</a:t>
            </a:r>
            <a:endParaRPr lang="ja-JP" altLang="ja-JP" sz="1400" b="0" i="0" u="none" strike="noStrike" kern="1200" cap="none" spc="20" baseline="0" dirty="0">
              <a:solidFill>
                <a:sysClr val="windowText" lastClr="000000"/>
              </a:solidFill>
              <a:latin typeface="+mn-ea"/>
              <a:ea typeface="+mn-ea"/>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ea"/>
              <a:ea typeface="+mn-ea"/>
              <a:cs typeface="+mn-cs"/>
            </a:defRPr>
          </a:pPr>
          <a:endParaRPr lang="ja-JP" altLang="ja-JP"/>
        </a:p>
      </c:txPr>
    </c:title>
    <c:autoTitleDeleted val="0"/>
    <c:plotArea>
      <c:layout/>
      <c:barChart>
        <c:barDir val="bar"/>
        <c:grouping val="stacked"/>
        <c:varyColors val="0"/>
        <c:ser>
          <c:idx val="0"/>
          <c:order val="0"/>
          <c:tx>
            <c:strRef>
              <c:f>予定価格!$J$14</c:f>
              <c:strCache>
                <c:ptCount val="1"/>
                <c:pt idx="0">
                  <c:v>（概ね）反映されており、問題は感じていない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予定価格!$K$13:$P$13</c:f>
              <c:strCache>
                <c:ptCount val="6"/>
                <c:pt idx="0">
                  <c:v>国土交通省</c:v>
                </c:pt>
                <c:pt idx="1">
                  <c:v>農林水産省</c:v>
                </c:pt>
                <c:pt idx="2">
                  <c:v>防衛省</c:v>
                </c:pt>
                <c:pt idx="3">
                  <c:v>都道府県・政令指定都市</c:v>
                </c:pt>
                <c:pt idx="4">
                  <c:v>市区町村</c:v>
                </c:pt>
                <c:pt idx="5">
                  <c:v>PFI事業者</c:v>
                </c:pt>
              </c:strCache>
            </c:strRef>
          </c:cat>
          <c:val>
            <c:numRef>
              <c:f>予定価格!$K$14:$P$14</c:f>
              <c:numCache>
                <c:formatCode>0.0%</c:formatCode>
                <c:ptCount val="6"/>
                <c:pt idx="0">
                  <c:v>0.23529411764705882</c:v>
                </c:pt>
                <c:pt idx="1">
                  <c:v>0.4</c:v>
                </c:pt>
                <c:pt idx="2">
                  <c:v>0</c:v>
                </c:pt>
                <c:pt idx="3">
                  <c:v>8.3333333333333329E-2</c:v>
                </c:pt>
                <c:pt idx="4">
                  <c:v>0.12</c:v>
                </c:pt>
                <c:pt idx="5">
                  <c:v>0</c:v>
                </c:pt>
              </c:numCache>
            </c:numRef>
          </c:val>
          <c:extLst>
            <c:ext xmlns:c16="http://schemas.microsoft.com/office/drawing/2014/chart" uri="{C3380CC4-5D6E-409C-BE32-E72D297353CC}">
              <c16:uniqueId val="{00000000-6CB5-4B03-A5AD-863584935914}"/>
            </c:ext>
          </c:extLst>
        </c:ser>
        <c:ser>
          <c:idx val="1"/>
          <c:order val="1"/>
          <c:tx>
            <c:strRef>
              <c:f>予定価格!$J$15</c:f>
              <c:strCache>
                <c:ptCount val="1"/>
                <c:pt idx="0">
                  <c:v>（概ね）反映されているが、問題も感じている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予定価格!$K$13:$P$13</c:f>
              <c:strCache>
                <c:ptCount val="6"/>
                <c:pt idx="0">
                  <c:v>国土交通省</c:v>
                </c:pt>
                <c:pt idx="1">
                  <c:v>農林水産省</c:v>
                </c:pt>
                <c:pt idx="2">
                  <c:v>防衛省</c:v>
                </c:pt>
                <c:pt idx="3">
                  <c:v>都道府県・政令指定都市</c:v>
                </c:pt>
                <c:pt idx="4">
                  <c:v>市区町村</c:v>
                </c:pt>
                <c:pt idx="5">
                  <c:v>PFI事業者</c:v>
                </c:pt>
              </c:strCache>
            </c:strRef>
          </c:cat>
          <c:val>
            <c:numRef>
              <c:f>予定価格!$K$15:$P$15</c:f>
              <c:numCache>
                <c:formatCode>0.0%</c:formatCode>
                <c:ptCount val="6"/>
                <c:pt idx="0">
                  <c:v>0.70588235294117652</c:v>
                </c:pt>
                <c:pt idx="1">
                  <c:v>0.4</c:v>
                </c:pt>
                <c:pt idx="2">
                  <c:v>0.25</c:v>
                </c:pt>
                <c:pt idx="3">
                  <c:v>0.77777777777777779</c:v>
                </c:pt>
                <c:pt idx="4">
                  <c:v>0.76</c:v>
                </c:pt>
                <c:pt idx="5">
                  <c:v>0.25</c:v>
                </c:pt>
              </c:numCache>
            </c:numRef>
          </c:val>
          <c:extLst>
            <c:ext xmlns:c16="http://schemas.microsoft.com/office/drawing/2014/chart" uri="{C3380CC4-5D6E-409C-BE32-E72D297353CC}">
              <c16:uniqueId val="{00000001-6CB5-4B03-A5AD-863584935914}"/>
            </c:ext>
          </c:extLst>
        </c:ser>
        <c:ser>
          <c:idx val="2"/>
          <c:order val="2"/>
          <c:tx>
            <c:strRef>
              <c:f>予定価格!$J$16</c:f>
              <c:strCache>
                <c:ptCount val="1"/>
                <c:pt idx="0">
                  <c:v>（あまり）反映されていない（問題を感じている）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予定価格!$K$13:$P$13</c:f>
              <c:strCache>
                <c:ptCount val="6"/>
                <c:pt idx="0">
                  <c:v>国土交通省</c:v>
                </c:pt>
                <c:pt idx="1">
                  <c:v>農林水産省</c:v>
                </c:pt>
                <c:pt idx="2">
                  <c:v>防衛省</c:v>
                </c:pt>
                <c:pt idx="3">
                  <c:v>都道府県・政令指定都市</c:v>
                </c:pt>
                <c:pt idx="4">
                  <c:v>市区町村</c:v>
                </c:pt>
                <c:pt idx="5">
                  <c:v>PFI事業者</c:v>
                </c:pt>
              </c:strCache>
            </c:strRef>
          </c:cat>
          <c:val>
            <c:numRef>
              <c:f>予定価格!$K$16:$P$16</c:f>
              <c:numCache>
                <c:formatCode>0.0%</c:formatCode>
                <c:ptCount val="6"/>
                <c:pt idx="0">
                  <c:v>5.8823529411764705E-2</c:v>
                </c:pt>
                <c:pt idx="1">
                  <c:v>0.2</c:v>
                </c:pt>
                <c:pt idx="2">
                  <c:v>0.75</c:v>
                </c:pt>
                <c:pt idx="3">
                  <c:v>0.1388888888888889</c:v>
                </c:pt>
                <c:pt idx="4">
                  <c:v>0.12</c:v>
                </c:pt>
                <c:pt idx="5">
                  <c:v>0.75</c:v>
                </c:pt>
              </c:numCache>
            </c:numRef>
          </c:val>
          <c:extLst>
            <c:ext xmlns:c16="http://schemas.microsoft.com/office/drawing/2014/chart" uri="{C3380CC4-5D6E-409C-BE32-E72D297353CC}">
              <c16:uniqueId val="{00000002-6CB5-4B03-A5AD-863584935914}"/>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完工高</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9942696453529938"/>
          <c:y val="0.21359146553592667"/>
          <c:w val="0.43009727146214854"/>
          <c:h val="0.65693552705634206"/>
        </c:manualLayout>
      </c:layout>
      <c:pieChart>
        <c:varyColors val="1"/>
        <c:ser>
          <c:idx val="1"/>
          <c:order val="1"/>
          <c:tx>
            <c:strRef>
              <c:f>回答者属性!$E$13</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D405-4BB2-9FF6-E52425780A4A}"/>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D405-4BB2-9FF6-E52425780A4A}"/>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D405-4BB2-9FF6-E52425780A4A}"/>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D405-4BB2-9FF6-E52425780A4A}"/>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D405-4BB2-9FF6-E52425780A4A}"/>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D405-4BB2-9FF6-E52425780A4A}"/>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D405-4BB2-9FF6-E52425780A4A}"/>
              </c:ext>
            </c:extLst>
          </c:dPt>
          <c:dLbls>
            <c:dLbl>
              <c:idx val="0"/>
              <c:layout>
                <c:manualLayout>
                  <c:x val="0.14586366989761704"/>
                  <c:y val="-1.08061705308466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05-4BB2-9FF6-E52425780A4A}"/>
                </c:ext>
              </c:extLst>
            </c:dLbl>
            <c:dLbl>
              <c:idx val="1"/>
              <c:layout>
                <c:manualLayout>
                  <c:x val="-9.1715822675470488E-2"/>
                  <c:y val="0.1138695875818668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05-4BB2-9FF6-E52425780A4A}"/>
                </c:ext>
              </c:extLst>
            </c:dLbl>
            <c:dLbl>
              <c:idx val="2"/>
              <c:layout>
                <c:manualLayout>
                  <c:x val="-0.16240725187397673"/>
                  <c:y val="-4.1952487531804944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2243665312499661"/>
                      <c:h val="0.16097536639032198"/>
                    </c:manualLayout>
                  </c15:layout>
                </c:ext>
                <c:ext xmlns:c16="http://schemas.microsoft.com/office/drawing/2014/chart" uri="{C3380CC4-5D6E-409C-BE32-E72D297353CC}">
                  <c16:uniqueId val="{00000005-D405-4BB2-9FF6-E52425780A4A}"/>
                </c:ext>
              </c:extLst>
            </c:dLbl>
            <c:dLbl>
              <c:idx val="3"/>
              <c:layout>
                <c:manualLayout>
                  <c:x val="0.18368915076453032"/>
                  <c:y val="-0.18065059979803166"/>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3248240651303989"/>
                      <c:h val="0.13720777802053746"/>
                    </c:manualLayout>
                  </c15:layout>
                </c:ext>
                <c:ext xmlns:c16="http://schemas.microsoft.com/office/drawing/2014/chart" uri="{C3380CC4-5D6E-409C-BE32-E72D297353CC}">
                  <c16:uniqueId val="{00000007-D405-4BB2-9FF6-E52425780A4A}"/>
                </c:ext>
              </c:extLst>
            </c:dLbl>
            <c:dLbl>
              <c:idx val="4"/>
              <c:layout>
                <c:manualLayout>
                  <c:x val="-2.5680678075858703E-2"/>
                  <c:y val="9.5744900469481919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31605275125056842"/>
                      <c:h val="0.16099142923326384"/>
                    </c:manualLayout>
                  </c15:layout>
                </c:ext>
                <c:ext xmlns:c16="http://schemas.microsoft.com/office/drawing/2014/chart" uri="{C3380CC4-5D6E-409C-BE32-E72D297353CC}">
                  <c16:uniqueId val="{00000009-D405-4BB2-9FF6-E52425780A4A}"/>
                </c:ext>
              </c:extLst>
            </c:dLbl>
            <c:dLbl>
              <c:idx val="5"/>
              <c:layout>
                <c:manualLayout>
                  <c:x val="-0.11031423266103058"/>
                  <c:y val="1.866745573124093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05-4BB2-9FF6-E52425780A4A}"/>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回答者属性!$C$14:$C$19</c:f>
              <c:strCache>
                <c:ptCount val="6"/>
                <c:pt idx="0">
                  <c:v>2億円未満</c:v>
                </c:pt>
                <c:pt idx="1">
                  <c:v>2億円以上5億円未満</c:v>
                </c:pt>
                <c:pt idx="2">
                  <c:v>5億円以上10億円未満</c:v>
                </c:pt>
                <c:pt idx="3">
                  <c:v>10億円以上50億円未満</c:v>
                </c:pt>
                <c:pt idx="4">
                  <c:v>50億円以上100億円未満</c:v>
                </c:pt>
                <c:pt idx="5">
                  <c:v>100億円以上</c:v>
                </c:pt>
              </c:strCache>
            </c:strRef>
          </c:cat>
          <c:val>
            <c:numRef>
              <c:f>回答者属性!$E$14:$E$19</c:f>
              <c:numCache>
                <c:formatCode>0.0%</c:formatCode>
                <c:ptCount val="6"/>
                <c:pt idx="0">
                  <c:v>2.564102564102564E-2</c:v>
                </c:pt>
                <c:pt idx="1">
                  <c:v>0.12820512820512819</c:v>
                </c:pt>
                <c:pt idx="2">
                  <c:v>0.23076923076923078</c:v>
                </c:pt>
                <c:pt idx="3">
                  <c:v>0.46153846153846156</c:v>
                </c:pt>
                <c:pt idx="4">
                  <c:v>0.10256410256410256</c:v>
                </c:pt>
                <c:pt idx="5">
                  <c:v>5.128205128205128E-2</c:v>
                </c:pt>
              </c:numCache>
            </c:numRef>
          </c:val>
          <c:extLst>
            <c:ext xmlns:c16="http://schemas.microsoft.com/office/drawing/2014/chart" uri="{C3380CC4-5D6E-409C-BE32-E72D297353CC}">
              <c16:uniqueId val="{0000000E-D405-4BB2-9FF6-E52425780A4A}"/>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回答者属性!$D$13</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10-D405-4BB2-9FF6-E52425780A4A}"/>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12-D405-4BB2-9FF6-E52425780A4A}"/>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4-D405-4BB2-9FF6-E52425780A4A}"/>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6-D405-4BB2-9FF6-E52425780A4A}"/>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8-D405-4BB2-9FF6-E52425780A4A}"/>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1A-D405-4BB2-9FF6-E52425780A4A}"/>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1C-D405-4BB2-9FF6-E52425780A4A}"/>
                    </c:ext>
                  </c:extLst>
                </c:dPt>
                <c:cat>
                  <c:strRef>
                    <c:extLst>
                      <c:ext uri="{02D57815-91ED-43cb-92C2-25804820EDAC}">
                        <c15:formulaRef>
                          <c15:sqref>回答者属性!$C$14:$C$19</c15:sqref>
                        </c15:formulaRef>
                      </c:ext>
                    </c:extLst>
                    <c:strCache>
                      <c:ptCount val="6"/>
                      <c:pt idx="0">
                        <c:v>2億円未満</c:v>
                      </c:pt>
                      <c:pt idx="1">
                        <c:v>2億円以上5億円未満</c:v>
                      </c:pt>
                      <c:pt idx="2">
                        <c:v>5億円以上10億円未満</c:v>
                      </c:pt>
                      <c:pt idx="3">
                        <c:v>10億円以上50億円未満</c:v>
                      </c:pt>
                      <c:pt idx="4">
                        <c:v>50億円以上100億円未満</c:v>
                      </c:pt>
                      <c:pt idx="5">
                        <c:v>100億円以上</c:v>
                      </c:pt>
                    </c:strCache>
                  </c:strRef>
                </c:cat>
                <c:val>
                  <c:numRef>
                    <c:extLst>
                      <c:ext uri="{02D57815-91ED-43cb-92C2-25804820EDAC}">
                        <c15:formulaRef>
                          <c15:sqref>回答者属性!$D$14:$D$19</c15:sqref>
                        </c15:formulaRef>
                      </c:ext>
                    </c:extLst>
                    <c:numCache>
                      <c:formatCode>General</c:formatCode>
                      <c:ptCount val="6"/>
                      <c:pt idx="0">
                        <c:v>1</c:v>
                      </c:pt>
                      <c:pt idx="1">
                        <c:v>5</c:v>
                      </c:pt>
                      <c:pt idx="2">
                        <c:v>9</c:v>
                      </c:pt>
                      <c:pt idx="3">
                        <c:v>18</c:v>
                      </c:pt>
                      <c:pt idx="4">
                        <c:v>4</c:v>
                      </c:pt>
                      <c:pt idx="5">
                        <c:v>2</c:v>
                      </c:pt>
                    </c:numCache>
                  </c:numRef>
                </c:val>
                <c:extLst>
                  <c:ext xmlns:c16="http://schemas.microsoft.com/office/drawing/2014/chart" uri="{C3380CC4-5D6E-409C-BE32-E72D297353CC}">
                    <c16:uniqueId val="{0000001D-D405-4BB2-9FF6-E52425780A4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ea"/>
                <a:ea typeface="+mn-ea"/>
                <a:cs typeface="+mn-cs"/>
              </a:defRPr>
            </a:pPr>
            <a:r>
              <a:rPr lang="ja-JP" altLang="en-US" sz="1400" b="0" i="0" u="none" strike="noStrike" kern="1200" cap="none" spc="20" baseline="0" dirty="0">
                <a:solidFill>
                  <a:sysClr val="windowText" lastClr="000000"/>
                </a:solidFill>
                <a:latin typeface="+mn-ea"/>
                <a:ea typeface="+mn-ea"/>
              </a:rPr>
              <a:t>予定価格に関する問題点</a:t>
            </a:r>
          </a:p>
        </c:rich>
      </c:tx>
      <c:layout>
        <c:manualLayout>
          <c:xMode val="edge"/>
          <c:yMode val="edge"/>
          <c:x val="0.36656591099916036"/>
          <c:y val="1.2602394454946439E-2"/>
        </c:manualLayout>
      </c:layout>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ea"/>
              <a:ea typeface="+mn-ea"/>
              <a:cs typeface="+mn-cs"/>
            </a:defRPr>
          </a:pPr>
          <a:endParaRPr lang="ja-JP"/>
        </a:p>
      </c:txPr>
    </c:title>
    <c:autoTitleDeleted val="0"/>
    <c:plotArea>
      <c:layout>
        <c:manualLayout>
          <c:layoutTarget val="inner"/>
          <c:xMode val="edge"/>
          <c:yMode val="edge"/>
          <c:x val="0.4283810515739751"/>
          <c:y val="0.12056577142763497"/>
          <c:w val="0.51344090869220915"/>
          <c:h val="0.79839613079221294"/>
        </c:manualLayout>
      </c:layout>
      <c:barChart>
        <c:barDir val="bar"/>
        <c:grouping val="clustered"/>
        <c:varyColors val="0"/>
        <c:ser>
          <c:idx val="0"/>
          <c:order val="0"/>
          <c:tx>
            <c:strRef>
              <c:f>予定価格!$C$35</c:f>
              <c:strCache>
                <c:ptCount val="1"/>
                <c:pt idx="0">
                  <c:v>国土交通省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予定価格!$C$36:$C$41</c:f>
              <c:numCache>
                <c:formatCode>0.0%</c:formatCode>
                <c:ptCount val="6"/>
                <c:pt idx="0">
                  <c:v>0.76923076923076927</c:v>
                </c:pt>
                <c:pt idx="1">
                  <c:v>0.61538461538461542</c:v>
                </c:pt>
                <c:pt idx="2">
                  <c:v>0.46153846153846156</c:v>
                </c:pt>
                <c:pt idx="3">
                  <c:v>0.15384615384615385</c:v>
                </c:pt>
                <c:pt idx="4">
                  <c:v>0</c:v>
                </c:pt>
                <c:pt idx="5">
                  <c:v>0</c:v>
                </c:pt>
              </c:numCache>
            </c:numRef>
          </c:val>
          <c:extLst>
            <c:ext xmlns:c16="http://schemas.microsoft.com/office/drawing/2014/chart" uri="{C3380CC4-5D6E-409C-BE32-E72D297353CC}">
              <c16:uniqueId val="{00000000-669E-4C85-8D93-49B30C9DB467}"/>
            </c:ext>
          </c:extLst>
        </c:ser>
        <c:ser>
          <c:idx val="1"/>
          <c:order val="1"/>
          <c:tx>
            <c:strRef>
              <c:f>予定価格!$D$35</c:f>
              <c:strCache>
                <c:ptCount val="1"/>
                <c:pt idx="0">
                  <c:v>農林水産省</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予定価格!$D$36:$D$41</c:f>
              <c:numCache>
                <c:formatCode>0.0%</c:formatCode>
                <c:ptCount val="6"/>
                <c:pt idx="0">
                  <c:v>0.33333333333333331</c:v>
                </c:pt>
                <c:pt idx="1">
                  <c:v>1</c:v>
                </c:pt>
                <c:pt idx="2">
                  <c:v>0.33333333333333331</c:v>
                </c:pt>
                <c:pt idx="3">
                  <c:v>0</c:v>
                </c:pt>
                <c:pt idx="4">
                  <c:v>0</c:v>
                </c:pt>
                <c:pt idx="5">
                  <c:v>0</c:v>
                </c:pt>
              </c:numCache>
            </c:numRef>
          </c:val>
          <c:extLst>
            <c:ext xmlns:c16="http://schemas.microsoft.com/office/drawing/2014/chart" uri="{C3380CC4-5D6E-409C-BE32-E72D297353CC}">
              <c16:uniqueId val="{00000001-669E-4C85-8D93-49B30C9DB467}"/>
            </c:ext>
          </c:extLst>
        </c:ser>
        <c:ser>
          <c:idx val="2"/>
          <c:order val="2"/>
          <c:tx>
            <c:strRef>
              <c:f>予定価格!$E$35</c:f>
              <c:strCache>
                <c:ptCount val="1"/>
                <c:pt idx="0">
                  <c:v>防衛省</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予定価格!$E$36:$E$41</c:f>
              <c:numCache>
                <c:formatCode>0.0%</c:formatCode>
                <c:ptCount val="6"/>
                <c:pt idx="0">
                  <c:v>0.75</c:v>
                </c:pt>
                <c:pt idx="1">
                  <c:v>0.75</c:v>
                </c:pt>
                <c:pt idx="2">
                  <c:v>1</c:v>
                </c:pt>
                <c:pt idx="3">
                  <c:v>0.25</c:v>
                </c:pt>
                <c:pt idx="4">
                  <c:v>0.25</c:v>
                </c:pt>
                <c:pt idx="5">
                  <c:v>0</c:v>
                </c:pt>
              </c:numCache>
            </c:numRef>
          </c:val>
          <c:extLst>
            <c:ext xmlns:c16="http://schemas.microsoft.com/office/drawing/2014/chart" uri="{C3380CC4-5D6E-409C-BE32-E72D297353CC}">
              <c16:uniqueId val="{00000002-669E-4C85-8D93-49B30C9DB467}"/>
            </c:ext>
          </c:extLst>
        </c:ser>
        <c:ser>
          <c:idx val="3"/>
          <c:order val="3"/>
          <c:tx>
            <c:strRef>
              <c:f>予定価格!$F$35</c:f>
              <c:strCache>
                <c:ptCount val="1"/>
                <c:pt idx="0">
                  <c:v>都道府県・政令指定都市</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予定価格!$F$36:$F$41</c:f>
              <c:numCache>
                <c:formatCode>0.0%</c:formatCode>
                <c:ptCount val="6"/>
                <c:pt idx="0">
                  <c:v>0.81818181818181823</c:v>
                </c:pt>
                <c:pt idx="1">
                  <c:v>0.5757575757575758</c:v>
                </c:pt>
                <c:pt idx="2">
                  <c:v>0.66666666666666663</c:v>
                </c:pt>
                <c:pt idx="3">
                  <c:v>0.24242424242424243</c:v>
                </c:pt>
                <c:pt idx="4">
                  <c:v>0.21212121212121213</c:v>
                </c:pt>
                <c:pt idx="5">
                  <c:v>0</c:v>
                </c:pt>
              </c:numCache>
            </c:numRef>
          </c:val>
          <c:extLst>
            <c:ext xmlns:c16="http://schemas.microsoft.com/office/drawing/2014/chart" uri="{C3380CC4-5D6E-409C-BE32-E72D297353CC}">
              <c16:uniqueId val="{00000003-669E-4C85-8D93-49B30C9DB467}"/>
            </c:ext>
          </c:extLst>
        </c:ser>
        <c:ser>
          <c:idx val="4"/>
          <c:order val="4"/>
          <c:tx>
            <c:strRef>
              <c:f>予定価格!$G$35</c:f>
              <c:strCache>
                <c:ptCount val="1"/>
                <c:pt idx="0">
                  <c:v>市区町村</c:v>
                </c:pt>
              </c:strCache>
            </c:strRef>
          </c:tx>
          <c:spPr>
            <a:solidFill>
              <a:schemeClr val="accent6">
                <a:lumMod val="60000"/>
                <a:lumOff val="40000"/>
              </a:schemeClr>
            </a:solidFill>
            <a:ln w="9525" cap="flat" cmpd="sng" algn="ctr">
              <a:solidFill>
                <a:schemeClr val="accent6"/>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予定価格!$G$36:$G$41</c:f>
              <c:numCache>
                <c:formatCode>0.0%</c:formatCode>
                <c:ptCount val="6"/>
                <c:pt idx="0">
                  <c:v>0.77272727272727271</c:v>
                </c:pt>
                <c:pt idx="1">
                  <c:v>0.5</c:v>
                </c:pt>
                <c:pt idx="2">
                  <c:v>0.63636363636363635</c:v>
                </c:pt>
                <c:pt idx="3">
                  <c:v>0.22727272727272727</c:v>
                </c:pt>
                <c:pt idx="4">
                  <c:v>0.22727272727272727</c:v>
                </c:pt>
                <c:pt idx="5">
                  <c:v>0</c:v>
                </c:pt>
              </c:numCache>
            </c:numRef>
          </c:val>
          <c:extLst>
            <c:ext xmlns:c16="http://schemas.microsoft.com/office/drawing/2014/chart" uri="{C3380CC4-5D6E-409C-BE32-E72D297353CC}">
              <c16:uniqueId val="{00000004-669E-4C85-8D93-49B30C9DB467}"/>
            </c:ext>
          </c:extLst>
        </c:ser>
        <c:ser>
          <c:idx val="5"/>
          <c:order val="5"/>
          <c:tx>
            <c:strRef>
              <c:f>予定価格!$H$35</c:f>
              <c:strCache>
                <c:ptCount val="1"/>
                <c:pt idx="0">
                  <c:v>PFI事業者</c:v>
                </c:pt>
              </c:strCache>
            </c:strRef>
          </c:tx>
          <c:spPr>
            <a:solidFill>
              <a:srgbClr val="FFCCFF"/>
            </a:solidFill>
            <a:ln w="9525" cap="flat" cmpd="sng" algn="ctr">
              <a:solidFill>
                <a:srgbClr val="FF99FF"/>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予定価格!$B$36:$B$41</c:f>
              <c:strCache>
                <c:ptCount val="6"/>
                <c:pt idx="0">
                  <c:v>標準歩掛りと実際の施工の金額が合わない</c:v>
                </c:pt>
                <c:pt idx="1">
                  <c:v>最新の実勢価格が反映されていない</c:v>
                </c:pt>
                <c:pt idx="2">
                  <c:v>現場条件と発注者の積算が整合していない</c:v>
                </c:pt>
                <c:pt idx="3">
                  <c:v>暑さ対策等のための現場休止費用が反映されていない</c:v>
                </c:pt>
                <c:pt idx="4">
                  <c:v>週休２日・熱中症対策等現場環境改善費用が反映されていない</c:v>
                </c:pt>
                <c:pt idx="5">
                  <c:v>その他</c:v>
                </c:pt>
              </c:strCache>
            </c:strRef>
          </c:cat>
          <c:val>
            <c:numRef>
              <c:f>予定価格!$H$36:$H$41</c:f>
              <c:numCache>
                <c:formatCode>0.0%</c:formatCode>
                <c:ptCount val="6"/>
                <c:pt idx="0">
                  <c:v>0.25</c:v>
                </c:pt>
                <c:pt idx="1">
                  <c:v>1</c:v>
                </c:pt>
                <c:pt idx="2">
                  <c:v>0.5</c:v>
                </c:pt>
                <c:pt idx="3">
                  <c:v>0.25</c:v>
                </c:pt>
                <c:pt idx="4">
                  <c:v>0.5</c:v>
                </c:pt>
                <c:pt idx="5">
                  <c:v>0.25</c:v>
                </c:pt>
              </c:numCache>
            </c:numRef>
          </c:val>
          <c:extLst>
            <c:ext xmlns:c16="http://schemas.microsoft.com/office/drawing/2014/chart" uri="{C3380CC4-5D6E-409C-BE32-E72D297353CC}">
              <c16:uniqueId val="{00000005-669E-4C85-8D93-49B30C9DB467}"/>
            </c:ext>
          </c:extLst>
        </c:ser>
        <c:dLbls>
          <c:showLegendKey val="0"/>
          <c:showVal val="1"/>
          <c:showCatName val="0"/>
          <c:showSerName val="0"/>
          <c:showPercent val="0"/>
          <c:showBubbleSize val="0"/>
        </c:dLbls>
        <c:gapWidth val="15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現場条件と合わない積算や歩掛りの工事</a:t>
            </a:r>
          </a:p>
        </c:rich>
      </c:tx>
      <c:layout>
        <c:manualLayout>
          <c:xMode val="edge"/>
          <c:yMode val="edge"/>
          <c:x val="0.31230980252613266"/>
          <c:y val="2.6944329534766023E-2"/>
        </c:manualLayout>
      </c:layout>
      <c:overlay val="0"/>
      <c:spPr>
        <a:noFill/>
        <a:ln>
          <a:noFill/>
        </a:ln>
        <a:effectLst/>
      </c:spPr>
      <c:txPr>
        <a:bodyPr rot="0" spcFirstLastPara="0" vertOverflow="ellipsis" vert="horz" wrap="square" anchor="ctr" anchorCtr="1"/>
        <a:lstStyle/>
        <a:p>
          <a:pPr defTabSz="914400">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予定価格!$B$49:$B$54</c:f>
              <c:strCache>
                <c:ptCount val="6"/>
                <c:pt idx="0">
                  <c:v>小ロット工事</c:v>
                </c:pt>
                <c:pt idx="1">
                  <c:v>仮設工</c:v>
                </c:pt>
                <c:pt idx="2">
                  <c:v>交通誘導員</c:v>
                </c:pt>
                <c:pt idx="3">
                  <c:v>災害復旧工事</c:v>
                </c:pt>
                <c:pt idx="4">
                  <c:v>建築工事</c:v>
                </c:pt>
                <c:pt idx="5">
                  <c:v>その他</c:v>
                </c:pt>
              </c:strCache>
            </c:strRef>
          </c:cat>
          <c:val>
            <c:numRef>
              <c:f>予定価格!$D$49:$D$54</c:f>
              <c:numCache>
                <c:formatCode>0.0%</c:formatCode>
                <c:ptCount val="6"/>
                <c:pt idx="0">
                  <c:v>0.64516129032258063</c:v>
                </c:pt>
                <c:pt idx="1">
                  <c:v>0.64516129032258063</c:v>
                </c:pt>
                <c:pt idx="2">
                  <c:v>0.38709677419354838</c:v>
                </c:pt>
                <c:pt idx="3">
                  <c:v>0.4838709677419355</c:v>
                </c:pt>
                <c:pt idx="4">
                  <c:v>0.16129032258064516</c:v>
                </c:pt>
                <c:pt idx="5">
                  <c:v>0.16129032258064516</c:v>
                </c:pt>
              </c:numCache>
            </c:numRef>
          </c:val>
          <c:extLst xmlns:c15="http://schemas.microsoft.com/office/drawing/2012/chart">
            <c:ext xmlns:c16="http://schemas.microsoft.com/office/drawing/2014/chart" uri="{C3380CC4-5D6E-409C-BE32-E72D297353CC}">
              <c16:uniqueId val="{00000000-1E88-4996-BC43-D016D922DEC4}"/>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工期の設定状況</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工期設定!$K$13</c:f>
              <c:strCache>
                <c:ptCount val="1"/>
                <c:pt idx="0">
                  <c:v>（概ね）適正であり、問題は感じていない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工期設定!$L$13:$R$13</c:f>
              <c:numCache>
                <c:formatCode>0.0%</c:formatCode>
                <c:ptCount val="7"/>
                <c:pt idx="0">
                  <c:v>0.29411764705882354</c:v>
                </c:pt>
                <c:pt idx="1">
                  <c:v>1</c:v>
                </c:pt>
                <c:pt idx="2">
                  <c:v>0.33333333333333331</c:v>
                </c:pt>
                <c:pt idx="3">
                  <c:v>0.18181818181818182</c:v>
                </c:pt>
                <c:pt idx="4">
                  <c:v>0.375</c:v>
                </c:pt>
                <c:pt idx="5">
                  <c:v>0.29629629629629628</c:v>
                </c:pt>
                <c:pt idx="6">
                  <c:v>0</c:v>
                </c:pt>
              </c:numCache>
            </c:numRef>
          </c:val>
          <c:extLst>
            <c:ext xmlns:c16="http://schemas.microsoft.com/office/drawing/2014/chart" uri="{C3380CC4-5D6E-409C-BE32-E72D297353CC}">
              <c16:uniqueId val="{00000000-5983-4ABC-B88B-DF135DFA8807}"/>
            </c:ext>
          </c:extLst>
        </c:ser>
        <c:ser>
          <c:idx val="1"/>
          <c:order val="1"/>
          <c:tx>
            <c:strRef>
              <c:f>工期設定!$K$14</c:f>
              <c:strCache>
                <c:ptCount val="1"/>
                <c:pt idx="0">
                  <c:v>（概ね）適正であるが、問題も感じている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工期設定!$L$14:$R$14</c:f>
              <c:numCache>
                <c:formatCode>0.0%</c:formatCode>
                <c:ptCount val="7"/>
                <c:pt idx="0">
                  <c:v>0.58823529411764708</c:v>
                </c:pt>
                <c:pt idx="1">
                  <c:v>0</c:v>
                </c:pt>
                <c:pt idx="2">
                  <c:v>0.33333333333333331</c:v>
                </c:pt>
                <c:pt idx="3">
                  <c:v>0.66666666666666663</c:v>
                </c:pt>
                <c:pt idx="4">
                  <c:v>0.54166666666666663</c:v>
                </c:pt>
                <c:pt idx="5">
                  <c:v>0.25925925925925924</c:v>
                </c:pt>
                <c:pt idx="6">
                  <c:v>1</c:v>
                </c:pt>
              </c:numCache>
            </c:numRef>
          </c:val>
          <c:extLst>
            <c:ext xmlns:c16="http://schemas.microsoft.com/office/drawing/2014/chart" uri="{C3380CC4-5D6E-409C-BE32-E72D297353CC}">
              <c16:uniqueId val="{00000001-5983-4ABC-B88B-DF135DFA8807}"/>
            </c:ext>
          </c:extLst>
        </c:ser>
        <c:ser>
          <c:idx val="2"/>
          <c:order val="2"/>
          <c:tx>
            <c:strRef>
              <c:f>工期設定!$K$15</c:f>
              <c:strCache>
                <c:ptCount val="1"/>
                <c:pt idx="0">
                  <c:v>（一部）不適正（問題を感じている）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工期設定!$L$15:$R$15</c:f>
              <c:numCache>
                <c:formatCode>0.0%</c:formatCode>
                <c:ptCount val="7"/>
                <c:pt idx="0">
                  <c:v>0.11764705882352941</c:v>
                </c:pt>
                <c:pt idx="1">
                  <c:v>0</c:v>
                </c:pt>
                <c:pt idx="2">
                  <c:v>0.33333333333333331</c:v>
                </c:pt>
                <c:pt idx="3">
                  <c:v>0.15151515151515152</c:v>
                </c:pt>
                <c:pt idx="4">
                  <c:v>8.3333333333333329E-2</c:v>
                </c:pt>
                <c:pt idx="5">
                  <c:v>0.44444444444444442</c:v>
                </c:pt>
                <c:pt idx="6">
                  <c:v>0</c:v>
                </c:pt>
              </c:numCache>
            </c:numRef>
          </c:val>
          <c:extLst>
            <c:ext xmlns:c16="http://schemas.microsoft.com/office/drawing/2014/chart" uri="{C3380CC4-5D6E-409C-BE32-E72D297353CC}">
              <c16:uniqueId val="{00000002-5983-4ABC-B88B-DF135DFA8807}"/>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必要な設計変更の実施状況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'設計変更、スライド'!$K$13</c:f>
              <c:strCache>
                <c:ptCount val="1"/>
                <c:pt idx="0">
                  <c:v>（概ね）行われており、問題は感じていない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'設計変更、スライド'!$L$13:$R$13</c:f>
              <c:numCache>
                <c:formatCode>0.0%</c:formatCode>
                <c:ptCount val="7"/>
                <c:pt idx="0">
                  <c:v>0.29411764705882354</c:v>
                </c:pt>
                <c:pt idx="1">
                  <c:v>0.75</c:v>
                </c:pt>
                <c:pt idx="2">
                  <c:v>0</c:v>
                </c:pt>
                <c:pt idx="3">
                  <c:v>0.27272727272727271</c:v>
                </c:pt>
                <c:pt idx="4">
                  <c:v>0.20833333333333334</c:v>
                </c:pt>
                <c:pt idx="5">
                  <c:v>0.40740740740740738</c:v>
                </c:pt>
                <c:pt idx="6">
                  <c:v>0</c:v>
                </c:pt>
              </c:numCache>
            </c:numRef>
          </c:val>
          <c:extLst>
            <c:ext xmlns:c16="http://schemas.microsoft.com/office/drawing/2014/chart" uri="{C3380CC4-5D6E-409C-BE32-E72D297353CC}">
              <c16:uniqueId val="{00000000-EB48-4B82-B366-4264DCED9EA0}"/>
            </c:ext>
          </c:extLst>
        </c:ser>
        <c:ser>
          <c:idx val="1"/>
          <c:order val="1"/>
          <c:tx>
            <c:strRef>
              <c:f>'設計変更、スライド'!$K$14</c:f>
              <c:strCache>
                <c:ptCount val="1"/>
                <c:pt idx="0">
                  <c:v>（概ね）行われているが、問題も感じている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'設計変更、スライド'!$L$14:$R$14</c:f>
              <c:numCache>
                <c:formatCode>0.0%</c:formatCode>
                <c:ptCount val="7"/>
                <c:pt idx="0">
                  <c:v>0.70588235294117652</c:v>
                </c:pt>
                <c:pt idx="1">
                  <c:v>0.25</c:v>
                </c:pt>
                <c:pt idx="2">
                  <c:v>1</c:v>
                </c:pt>
                <c:pt idx="3">
                  <c:v>0.66666666666666663</c:v>
                </c:pt>
                <c:pt idx="4">
                  <c:v>0.66666666666666663</c:v>
                </c:pt>
                <c:pt idx="5">
                  <c:v>0.22222222222222221</c:v>
                </c:pt>
                <c:pt idx="6">
                  <c:v>0.5</c:v>
                </c:pt>
              </c:numCache>
            </c:numRef>
          </c:val>
          <c:extLst>
            <c:ext xmlns:c16="http://schemas.microsoft.com/office/drawing/2014/chart" uri="{C3380CC4-5D6E-409C-BE32-E72D297353CC}">
              <c16:uniqueId val="{00000001-EB48-4B82-B366-4264DCED9EA0}"/>
            </c:ext>
          </c:extLst>
        </c:ser>
        <c:ser>
          <c:idx val="2"/>
          <c:order val="2"/>
          <c:tx>
            <c:strRef>
              <c:f>'設計変更、スライド'!$K$15</c:f>
              <c:strCache>
                <c:ptCount val="1"/>
                <c:pt idx="0">
                  <c:v>（あまり）行われていない（問題を感じている）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'設計変更、スライド'!$L$12:$R$12</c:f>
              <c:strCache>
                <c:ptCount val="7"/>
                <c:pt idx="0">
                  <c:v>国土交通省</c:v>
                </c:pt>
                <c:pt idx="1">
                  <c:v>農林水産省</c:v>
                </c:pt>
                <c:pt idx="2">
                  <c:v>防衛省</c:v>
                </c:pt>
                <c:pt idx="3">
                  <c:v>都道府県・政令指定都市</c:v>
                </c:pt>
                <c:pt idx="4">
                  <c:v>市区町村</c:v>
                </c:pt>
                <c:pt idx="5">
                  <c:v>民間発注者</c:v>
                </c:pt>
                <c:pt idx="6">
                  <c:v>PFI事業者</c:v>
                </c:pt>
              </c:strCache>
            </c:strRef>
          </c:cat>
          <c:val>
            <c:numRef>
              <c:f>'設計変更、スライド'!$L$15:$R$15</c:f>
              <c:numCache>
                <c:formatCode>0.0%</c:formatCode>
                <c:ptCount val="7"/>
                <c:pt idx="0">
                  <c:v>0</c:v>
                </c:pt>
                <c:pt idx="1">
                  <c:v>0</c:v>
                </c:pt>
                <c:pt idx="2">
                  <c:v>0</c:v>
                </c:pt>
                <c:pt idx="3">
                  <c:v>6.0606060606060608E-2</c:v>
                </c:pt>
                <c:pt idx="4">
                  <c:v>0.125</c:v>
                </c:pt>
                <c:pt idx="5">
                  <c:v>0.37037037037037035</c:v>
                </c:pt>
                <c:pt idx="6">
                  <c:v>0.5</c:v>
                </c:pt>
              </c:numCache>
            </c:numRef>
          </c:val>
          <c:extLst>
            <c:ext xmlns:c16="http://schemas.microsoft.com/office/drawing/2014/chart" uri="{C3380CC4-5D6E-409C-BE32-E72D297353CC}">
              <c16:uniqueId val="{00000002-EB48-4B82-B366-4264DCED9EA0}"/>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a:solidFill>
                  <a:sysClr val="windowText" lastClr="000000"/>
                </a:solidFill>
              </a:rPr>
              <a:t>契約変更に関する問題点</a:t>
            </a:r>
          </a:p>
        </c:rich>
      </c:tx>
      <c:layout>
        <c:manualLayout>
          <c:xMode val="edge"/>
          <c:yMode val="edge"/>
          <c:x val="0.36674996686259359"/>
          <c:y val="1.0566130625208257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37990781503922938"/>
          <c:y val="0.11120743913873138"/>
          <c:w val="0.56476734773303783"/>
          <c:h val="0.83700317101993971"/>
        </c:manualLayout>
      </c:layout>
      <c:barChart>
        <c:barDir val="bar"/>
        <c:grouping val="clustered"/>
        <c:varyColors val="0"/>
        <c:ser>
          <c:idx val="0"/>
          <c:order val="0"/>
          <c:tx>
            <c:strRef>
              <c:f>'設計変更、スライド'!$C$38</c:f>
              <c:strCache>
                <c:ptCount val="1"/>
                <c:pt idx="0">
                  <c:v>国土交通省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'設計変更、スライド'!$C$39:$C$48</c:f>
              <c:numCache>
                <c:formatCode>0.0%</c:formatCode>
                <c:ptCount val="10"/>
                <c:pt idx="0">
                  <c:v>0.16666666666666666</c:v>
                </c:pt>
                <c:pt idx="1">
                  <c:v>0.25</c:v>
                </c:pt>
                <c:pt idx="2">
                  <c:v>0.75</c:v>
                </c:pt>
                <c:pt idx="3">
                  <c:v>0.66666666666666663</c:v>
                </c:pt>
                <c:pt idx="4">
                  <c:v>0.66666666666666663</c:v>
                </c:pt>
                <c:pt idx="5">
                  <c:v>0.33333333333333331</c:v>
                </c:pt>
                <c:pt idx="6">
                  <c:v>8.3333333333333329E-2</c:v>
                </c:pt>
                <c:pt idx="7">
                  <c:v>0.33333333333333331</c:v>
                </c:pt>
                <c:pt idx="8">
                  <c:v>0.5</c:v>
                </c:pt>
                <c:pt idx="9">
                  <c:v>8.3333333333333329E-2</c:v>
                </c:pt>
              </c:numCache>
            </c:numRef>
          </c:val>
          <c:extLst xmlns:c15="http://schemas.microsoft.com/office/drawing/2012/chart">
            <c:ext xmlns:c16="http://schemas.microsoft.com/office/drawing/2014/chart" uri="{C3380CC4-5D6E-409C-BE32-E72D297353CC}">
              <c16:uniqueId val="{00000000-7FC8-41FF-9C81-766BC75B23EA}"/>
            </c:ext>
          </c:extLst>
        </c:ser>
        <c:ser>
          <c:idx val="1"/>
          <c:order val="1"/>
          <c:tx>
            <c:strRef>
              <c:f>'設計変更、スライド'!$D$38</c:f>
              <c:strCache>
                <c:ptCount val="1"/>
                <c:pt idx="0">
                  <c:v>農林水産省</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'設計変更、スライド'!$D$39:$D$48</c:f>
              <c:numCache>
                <c:formatCode>0.0%</c:formatCode>
                <c:ptCount val="10"/>
                <c:pt idx="0">
                  <c:v>0</c:v>
                </c:pt>
                <c:pt idx="1">
                  <c:v>0</c:v>
                </c:pt>
                <c:pt idx="2">
                  <c:v>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FC8-41FF-9C81-766BC75B23EA}"/>
            </c:ext>
          </c:extLst>
        </c:ser>
        <c:ser>
          <c:idx val="2"/>
          <c:order val="2"/>
          <c:tx>
            <c:strRef>
              <c:f>'設計変更、スライド'!$E$38</c:f>
              <c:strCache>
                <c:ptCount val="1"/>
                <c:pt idx="0">
                  <c:v>防衛省</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'設計変更、スライド'!$E$39:$E$48</c:f>
              <c:numCache>
                <c:formatCode>0.0%</c:formatCode>
                <c:ptCount val="10"/>
                <c:pt idx="0">
                  <c:v>0.33333333333333331</c:v>
                </c:pt>
                <c:pt idx="1">
                  <c:v>0.33333333333333331</c:v>
                </c:pt>
                <c:pt idx="2">
                  <c:v>0.66666666666666663</c:v>
                </c:pt>
                <c:pt idx="3">
                  <c:v>0.33333333333333331</c:v>
                </c:pt>
                <c:pt idx="4">
                  <c:v>0.33333333333333331</c:v>
                </c:pt>
                <c:pt idx="5">
                  <c:v>0.33333333333333331</c:v>
                </c:pt>
                <c:pt idx="6">
                  <c:v>0</c:v>
                </c:pt>
                <c:pt idx="7">
                  <c:v>0.33333333333333331</c:v>
                </c:pt>
                <c:pt idx="8">
                  <c:v>0</c:v>
                </c:pt>
                <c:pt idx="9">
                  <c:v>0</c:v>
                </c:pt>
              </c:numCache>
            </c:numRef>
          </c:val>
          <c:extLst>
            <c:ext xmlns:c16="http://schemas.microsoft.com/office/drawing/2014/chart" uri="{C3380CC4-5D6E-409C-BE32-E72D297353CC}">
              <c16:uniqueId val="{00000002-7FC8-41FF-9C81-766BC75B23EA}"/>
            </c:ext>
          </c:extLst>
        </c:ser>
        <c:ser>
          <c:idx val="3"/>
          <c:order val="3"/>
          <c:tx>
            <c:strRef>
              <c:f>'設計変更、スライド'!$F$38</c:f>
              <c:strCache>
                <c:ptCount val="1"/>
                <c:pt idx="0">
                  <c:v>都道府県・政令指定都市</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'設計変更、スライド'!$F$39:$F$48</c:f>
              <c:numCache>
                <c:formatCode>0.0%</c:formatCode>
                <c:ptCount val="10"/>
                <c:pt idx="0">
                  <c:v>0.45833333333333331</c:v>
                </c:pt>
                <c:pt idx="1">
                  <c:v>0.70833333333333337</c:v>
                </c:pt>
                <c:pt idx="2">
                  <c:v>0.66666666666666663</c:v>
                </c:pt>
                <c:pt idx="3">
                  <c:v>0.58333333333333337</c:v>
                </c:pt>
                <c:pt idx="4">
                  <c:v>0.625</c:v>
                </c:pt>
                <c:pt idx="5">
                  <c:v>0.45833333333333331</c:v>
                </c:pt>
                <c:pt idx="6">
                  <c:v>0.33333333333333331</c:v>
                </c:pt>
                <c:pt idx="7">
                  <c:v>0.45833333333333331</c:v>
                </c:pt>
                <c:pt idx="8">
                  <c:v>0.375</c:v>
                </c:pt>
                <c:pt idx="9">
                  <c:v>8.3333333333333329E-2</c:v>
                </c:pt>
              </c:numCache>
            </c:numRef>
          </c:val>
          <c:extLst>
            <c:ext xmlns:c16="http://schemas.microsoft.com/office/drawing/2014/chart" uri="{C3380CC4-5D6E-409C-BE32-E72D297353CC}">
              <c16:uniqueId val="{00000003-7FC8-41FF-9C81-766BC75B23EA}"/>
            </c:ext>
          </c:extLst>
        </c:ser>
        <c:ser>
          <c:idx val="4"/>
          <c:order val="4"/>
          <c:tx>
            <c:strRef>
              <c:f>'設計変更、スライド'!$G$38</c:f>
              <c:strCache>
                <c:ptCount val="1"/>
                <c:pt idx="0">
                  <c:v>市区町村</c:v>
                </c:pt>
              </c:strCache>
            </c:strRef>
          </c:tx>
          <c:spPr>
            <a:solidFill>
              <a:srgbClr val="FFCCFF"/>
            </a:solidFill>
            <a:ln w="9525" cap="flat" cmpd="sng" algn="ctr">
              <a:solidFill>
                <a:srgbClr val="FF99FF"/>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'設計変更、スライド'!$G$39:$G$48</c:f>
              <c:numCache>
                <c:formatCode>0.0%</c:formatCode>
                <c:ptCount val="10"/>
                <c:pt idx="0">
                  <c:v>0.52631578947368418</c:v>
                </c:pt>
                <c:pt idx="1">
                  <c:v>0.63157894736842102</c:v>
                </c:pt>
                <c:pt idx="2">
                  <c:v>0.47368421052631576</c:v>
                </c:pt>
                <c:pt idx="3">
                  <c:v>0.47368421052631576</c:v>
                </c:pt>
                <c:pt idx="4">
                  <c:v>0.47368421052631576</c:v>
                </c:pt>
                <c:pt idx="5">
                  <c:v>0.42105263157894735</c:v>
                </c:pt>
                <c:pt idx="6">
                  <c:v>0.21052631578947367</c:v>
                </c:pt>
                <c:pt idx="7">
                  <c:v>0.36842105263157893</c:v>
                </c:pt>
                <c:pt idx="8">
                  <c:v>0.21052631578947367</c:v>
                </c:pt>
                <c:pt idx="9">
                  <c:v>0</c:v>
                </c:pt>
              </c:numCache>
            </c:numRef>
          </c:val>
          <c:extLst>
            <c:ext xmlns:c16="http://schemas.microsoft.com/office/drawing/2014/chart" uri="{C3380CC4-5D6E-409C-BE32-E72D297353CC}">
              <c16:uniqueId val="{00000004-7FC8-41FF-9C81-766BC75B23EA}"/>
            </c:ext>
          </c:extLst>
        </c:ser>
        <c:ser>
          <c:idx val="5"/>
          <c:order val="5"/>
          <c:tx>
            <c:strRef>
              <c:f>'設計変更、スライド'!$H$38</c:f>
              <c:strCache>
                <c:ptCount val="1"/>
                <c:pt idx="0">
                  <c:v>民間発注者</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'設計変更、スライド'!$B$39:$B$48</c:f>
              <c:strCache>
                <c:ptCount val="10"/>
                <c:pt idx="0">
                  <c:v>予算がないとの理由等で変更に応じてもらえない</c:v>
                </c:pt>
                <c:pt idx="1">
                  <c:v>現場条件と発注者の積算が整合していない</c:v>
                </c:pt>
                <c:pt idx="2">
                  <c:v>変更金額に落札率を乗じられてしまう</c:v>
                </c:pt>
                <c:pt idx="3">
                  <c:v>事務作業負担（発注者との協議等）が大きい</c:v>
                </c:pt>
                <c:pt idx="4">
                  <c:v>提出を求められる書類が多い</c:v>
                </c:pt>
                <c:pt idx="5">
                  <c:v>詳細設計書が出てくるのが遅い</c:v>
                </c:pt>
                <c:pt idx="6">
                  <c:v>変更部分を自社負担させられることがある</c:v>
                </c:pt>
                <c:pt idx="7">
                  <c:v>質問に対する回答が遅く、休工時の費用負担が大きい</c:v>
                </c:pt>
                <c:pt idx="8">
                  <c:v>設計変更後の工期設定がタイト</c:v>
                </c:pt>
                <c:pt idx="9">
                  <c:v>その他</c:v>
                </c:pt>
              </c:strCache>
            </c:strRef>
          </c:cat>
          <c:val>
            <c:numRef>
              <c:f>'設計変更、スライド'!$H$39:$H$48</c:f>
              <c:numCache>
                <c:formatCode>0.0%</c:formatCode>
                <c:ptCount val="10"/>
                <c:pt idx="0">
                  <c:v>0.875</c:v>
                </c:pt>
                <c:pt idx="1">
                  <c:v>0.3125</c:v>
                </c:pt>
                <c:pt idx="2">
                  <c:v>0</c:v>
                </c:pt>
                <c:pt idx="3">
                  <c:v>0.375</c:v>
                </c:pt>
                <c:pt idx="4">
                  <c:v>0.25</c:v>
                </c:pt>
                <c:pt idx="5">
                  <c:v>0.375</c:v>
                </c:pt>
                <c:pt idx="6">
                  <c:v>0.6875</c:v>
                </c:pt>
                <c:pt idx="7">
                  <c:v>0.3125</c:v>
                </c:pt>
                <c:pt idx="8">
                  <c:v>0.375</c:v>
                </c:pt>
                <c:pt idx="9">
                  <c:v>0.1875</c:v>
                </c:pt>
              </c:numCache>
            </c:numRef>
          </c:val>
          <c:extLst>
            <c:ext xmlns:c16="http://schemas.microsoft.com/office/drawing/2014/chart" uri="{C3380CC4-5D6E-409C-BE32-E72D297353CC}">
              <c16:uniqueId val="{00000005-7FC8-41FF-9C81-766BC75B23EA}"/>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legend>
      <c:legendPos val="b"/>
      <c:layout>
        <c:manualLayout>
          <c:xMode val="edge"/>
          <c:yMode val="edge"/>
          <c:x val="0.1441777742383972"/>
          <c:y val="0.95299114237939209"/>
          <c:w val="0.71164431879643364"/>
          <c:h val="4.4379008836913141E-2"/>
        </c:manualLayout>
      </c:layout>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円滑な変更協議の実施状況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'設計変更、スライド'!$J$84</c:f>
              <c:strCache>
                <c:ptCount val="1"/>
                <c:pt idx="0">
                  <c:v>行われている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'設計変更、スライド'!$K$83:$P$83</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'設計変更、スライド'!$K$84:$P$84</c:f>
              <c:numCache>
                <c:formatCode>0.0%</c:formatCode>
                <c:ptCount val="6"/>
                <c:pt idx="0">
                  <c:v>0.82352941176470584</c:v>
                </c:pt>
                <c:pt idx="1">
                  <c:v>0.5</c:v>
                </c:pt>
                <c:pt idx="2">
                  <c:v>0.5</c:v>
                </c:pt>
                <c:pt idx="3">
                  <c:v>0.70588235294117652</c:v>
                </c:pt>
                <c:pt idx="4">
                  <c:v>0.56000000000000005</c:v>
                </c:pt>
                <c:pt idx="5">
                  <c:v>0.44444444444444442</c:v>
                </c:pt>
              </c:numCache>
            </c:numRef>
          </c:val>
          <c:extLst>
            <c:ext xmlns:c16="http://schemas.microsoft.com/office/drawing/2014/chart" uri="{C3380CC4-5D6E-409C-BE32-E72D297353CC}">
              <c16:uniqueId val="{00000000-DCF9-4144-BC67-66CE0E1B0423}"/>
            </c:ext>
          </c:extLst>
        </c:ser>
        <c:ser>
          <c:idx val="1"/>
          <c:order val="1"/>
          <c:tx>
            <c:strRef>
              <c:f>'設計変更、スライド'!$J$85</c:f>
              <c:strCache>
                <c:ptCount val="1"/>
                <c:pt idx="0">
                  <c:v>行われていない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'設計変更、スライド'!$K$83:$P$83</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'設計変更、スライド'!$K$85:$P$85</c:f>
              <c:numCache>
                <c:formatCode>0.0%</c:formatCode>
                <c:ptCount val="6"/>
                <c:pt idx="0">
                  <c:v>5.8823529411764705E-2</c:v>
                </c:pt>
                <c:pt idx="1">
                  <c:v>0</c:v>
                </c:pt>
                <c:pt idx="2">
                  <c:v>0</c:v>
                </c:pt>
                <c:pt idx="3">
                  <c:v>0.14705882352941177</c:v>
                </c:pt>
                <c:pt idx="4">
                  <c:v>0.28000000000000003</c:v>
                </c:pt>
                <c:pt idx="5">
                  <c:v>0.37037037037037035</c:v>
                </c:pt>
              </c:numCache>
            </c:numRef>
          </c:val>
          <c:extLst>
            <c:ext xmlns:c16="http://schemas.microsoft.com/office/drawing/2014/chart" uri="{C3380CC4-5D6E-409C-BE32-E72D297353CC}">
              <c16:uniqueId val="{00000001-DCF9-4144-BC67-66CE0E1B0423}"/>
            </c:ext>
          </c:extLst>
        </c:ser>
        <c:ser>
          <c:idx val="2"/>
          <c:order val="2"/>
          <c:tx>
            <c:strRef>
              <c:f>'設計変更、スライド'!$J$86</c:f>
              <c:strCache>
                <c:ptCount val="1"/>
                <c:pt idx="0">
                  <c:v>契約変更協議を申し出ていない</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'設計変更、スライド'!$K$83:$P$83</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'設計変更、スライド'!$K$86:$P$86</c:f>
              <c:numCache>
                <c:formatCode>0.0%</c:formatCode>
                <c:ptCount val="6"/>
                <c:pt idx="0">
                  <c:v>0.11764705882352941</c:v>
                </c:pt>
                <c:pt idx="1">
                  <c:v>0.5</c:v>
                </c:pt>
                <c:pt idx="2">
                  <c:v>0.5</c:v>
                </c:pt>
                <c:pt idx="3">
                  <c:v>0.14705882352941177</c:v>
                </c:pt>
                <c:pt idx="4">
                  <c:v>0.16</c:v>
                </c:pt>
                <c:pt idx="5">
                  <c:v>0.18518518518518517</c:v>
                </c:pt>
              </c:numCache>
            </c:numRef>
          </c:val>
          <c:extLst>
            <c:ext xmlns:c16="http://schemas.microsoft.com/office/drawing/2014/chart" uri="{C3380CC4-5D6E-409C-BE32-E72D297353CC}">
              <c16:uniqueId val="{00000002-DCF9-4144-BC67-66CE0E1B0423}"/>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変更が行われず原価を下回った工事</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'設計変更、スライド'!$J$107</c:f>
              <c:strCache>
                <c:ptCount val="1"/>
                <c:pt idx="0">
                  <c:v>かなりある（６割以上）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'設計変更、スライド'!$K$106:$P$106</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'設計変更、スライド'!$K$107:$P$107</c:f>
              <c:numCache>
                <c:formatCode>0.0%</c:formatCode>
                <c:ptCount val="6"/>
                <c:pt idx="0">
                  <c:v>0</c:v>
                </c:pt>
                <c:pt idx="1">
                  <c:v>0</c:v>
                </c:pt>
                <c:pt idx="2">
                  <c:v>0</c:v>
                </c:pt>
                <c:pt idx="3">
                  <c:v>0</c:v>
                </c:pt>
                <c:pt idx="4">
                  <c:v>0</c:v>
                </c:pt>
                <c:pt idx="5">
                  <c:v>7.1428571428571425E-2</c:v>
                </c:pt>
              </c:numCache>
            </c:numRef>
          </c:val>
          <c:extLst>
            <c:ext xmlns:c16="http://schemas.microsoft.com/office/drawing/2014/chart" uri="{C3380CC4-5D6E-409C-BE32-E72D297353CC}">
              <c16:uniqueId val="{00000000-4F8A-4148-A942-AD01A7322680}"/>
            </c:ext>
          </c:extLst>
        </c:ser>
        <c:ser>
          <c:idx val="1"/>
          <c:order val="1"/>
          <c:tx>
            <c:strRef>
              <c:f>'設計変更、スライド'!$J$108</c:f>
              <c:strCache>
                <c:ptCount val="1"/>
                <c:pt idx="0">
                  <c:v>ある（３割～６割）</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dLbl>
              <c:idx val="3"/>
              <c:layout>
                <c:manualLayout>
                  <c:x val="4.68384074941451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93-4FC7-BB4D-F2F0D52DCF4F}"/>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'設計変更、スライド'!$K$106:$P$106</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'設計変更、スライド'!$K$108:$P$108</c:f>
              <c:numCache>
                <c:formatCode>0.0%</c:formatCode>
                <c:ptCount val="6"/>
                <c:pt idx="0">
                  <c:v>0</c:v>
                </c:pt>
                <c:pt idx="1">
                  <c:v>0</c:v>
                </c:pt>
                <c:pt idx="2">
                  <c:v>0</c:v>
                </c:pt>
                <c:pt idx="3">
                  <c:v>0.3</c:v>
                </c:pt>
                <c:pt idx="4">
                  <c:v>0.18181818181818182</c:v>
                </c:pt>
                <c:pt idx="5">
                  <c:v>0.2857142857142857</c:v>
                </c:pt>
              </c:numCache>
            </c:numRef>
          </c:val>
          <c:extLst>
            <c:ext xmlns:c16="http://schemas.microsoft.com/office/drawing/2014/chart" uri="{C3380CC4-5D6E-409C-BE32-E72D297353CC}">
              <c16:uniqueId val="{00000001-4F8A-4148-A942-AD01A7322680}"/>
            </c:ext>
          </c:extLst>
        </c:ser>
        <c:ser>
          <c:idx val="2"/>
          <c:order val="2"/>
          <c:tx>
            <c:strRef>
              <c:f>'設計変更、スライド'!$J$109</c:f>
              <c:strCache>
                <c:ptCount val="1"/>
                <c:pt idx="0">
                  <c:v>あまりない（３割未満）</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'設計変更、スライド'!$K$106:$P$106</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'設計変更、スライド'!$K$109:$P$109</c:f>
              <c:numCache>
                <c:formatCode>0.0%</c:formatCode>
                <c:ptCount val="6"/>
                <c:pt idx="0">
                  <c:v>0.33333333333333331</c:v>
                </c:pt>
                <c:pt idx="1">
                  <c:v>0</c:v>
                </c:pt>
                <c:pt idx="2">
                  <c:v>1</c:v>
                </c:pt>
                <c:pt idx="3">
                  <c:v>0.4</c:v>
                </c:pt>
                <c:pt idx="4">
                  <c:v>0.63636363636363635</c:v>
                </c:pt>
                <c:pt idx="5">
                  <c:v>0.42857142857142855</c:v>
                </c:pt>
              </c:numCache>
            </c:numRef>
          </c:val>
          <c:extLst>
            <c:ext xmlns:c16="http://schemas.microsoft.com/office/drawing/2014/chart" uri="{C3380CC4-5D6E-409C-BE32-E72D297353CC}">
              <c16:uniqueId val="{00000002-4F8A-4148-A942-AD01A7322680}"/>
            </c:ext>
          </c:extLst>
        </c:ser>
        <c:ser>
          <c:idx val="3"/>
          <c:order val="3"/>
          <c:tx>
            <c:strRef>
              <c:f>'設計変更、スライド'!$J$110</c:f>
              <c:strCache>
                <c:ptCount val="1"/>
                <c:pt idx="0">
                  <c:v>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'設計変更、スライド'!$K$106:$P$106</c:f>
              <c:strCache>
                <c:ptCount val="6"/>
                <c:pt idx="0">
                  <c:v>国土交通省</c:v>
                </c:pt>
                <c:pt idx="1">
                  <c:v>農林水産省</c:v>
                </c:pt>
                <c:pt idx="2">
                  <c:v>防衛省</c:v>
                </c:pt>
                <c:pt idx="3">
                  <c:v>都道府県・政令指定都市</c:v>
                </c:pt>
                <c:pt idx="4">
                  <c:v>市区町村</c:v>
                </c:pt>
                <c:pt idx="5">
                  <c:v>民間発注者</c:v>
                </c:pt>
              </c:strCache>
            </c:strRef>
          </c:cat>
          <c:val>
            <c:numRef>
              <c:f>'設計変更、スライド'!$K$110:$P$110</c:f>
              <c:numCache>
                <c:formatCode>0.0%</c:formatCode>
                <c:ptCount val="6"/>
                <c:pt idx="0">
                  <c:v>0.66666666666666663</c:v>
                </c:pt>
                <c:pt idx="1">
                  <c:v>1</c:v>
                </c:pt>
                <c:pt idx="2">
                  <c:v>0</c:v>
                </c:pt>
                <c:pt idx="3">
                  <c:v>0.3</c:v>
                </c:pt>
                <c:pt idx="4">
                  <c:v>0.18181818181818182</c:v>
                </c:pt>
                <c:pt idx="5">
                  <c:v>0.21428571428571427</c:v>
                </c:pt>
              </c:numCache>
            </c:numRef>
          </c:val>
          <c:extLst>
            <c:ext xmlns:c16="http://schemas.microsoft.com/office/drawing/2014/chart" uri="{C3380CC4-5D6E-409C-BE32-E72D297353CC}">
              <c16:uniqueId val="{00000003-4F8A-4148-A942-AD01A7322680}"/>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スライド条項の申請・適用状況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'設計変更、スライド'!$J$130</c:f>
              <c:strCache>
                <c:ptCount val="1"/>
                <c:pt idx="0">
                  <c:v>申請し、適用された</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'設計変更、スライド'!$K$129:$Q$129</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'設計変更、スライド'!$K$130:$Q$130</c:f>
              <c:numCache>
                <c:formatCode>0.0%</c:formatCode>
                <c:ptCount val="7"/>
                <c:pt idx="0">
                  <c:v>0.32692307692307693</c:v>
                </c:pt>
                <c:pt idx="1">
                  <c:v>0.70588235294117652</c:v>
                </c:pt>
                <c:pt idx="2">
                  <c:v>0.25</c:v>
                </c:pt>
                <c:pt idx="3">
                  <c:v>0.33333333333333331</c:v>
                </c:pt>
                <c:pt idx="4">
                  <c:v>0.41176470588235292</c:v>
                </c:pt>
                <c:pt idx="5">
                  <c:v>0.17391304347826086</c:v>
                </c:pt>
                <c:pt idx="6">
                  <c:v>8.6956521739130432E-2</c:v>
                </c:pt>
              </c:numCache>
            </c:numRef>
          </c:val>
          <c:extLst>
            <c:ext xmlns:c16="http://schemas.microsoft.com/office/drawing/2014/chart" uri="{C3380CC4-5D6E-409C-BE32-E72D297353CC}">
              <c16:uniqueId val="{00000000-0DEE-4001-9C54-DCCDD04E0276}"/>
            </c:ext>
          </c:extLst>
        </c:ser>
        <c:ser>
          <c:idx val="1"/>
          <c:order val="1"/>
          <c:tx>
            <c:strRef>
              <c:f>'設計変更、スライド'!$J$131</c:f>
              <c:strCache>
                <c:ptCount val="1"/>
                <c:pt idx="0">
                  <c:v>申請したが、適用されなかった</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dLbl>
              <c:idx val="1"/>
              <c:layout>
                <c:manualLayout>
                  <c:x val="3.4003396591253203E-3"/>
                  <c:y val="3.3215070580297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EE-4001-9C54-DCCDD04E0276}"/>
                </c:ext>
              </c:extLst>
            </c:dLbl>
            <c:dLbl>
              <c:idx val="2"/>
              <c:layout>
                <c:manualLayout>
                  <c:x val="3.4003396591253203E-3"/>
                  <c:y val="1.1208559154665413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EE-4001-9C54-DCCDD04E0276}"/>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'設計変更、スライド'!$K$129:$Q$129</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'設計変更、スライド'!$K$131:$Q$131</c:f>
              <c:numCache>
                <c:formatCode>0.0%</c:formatCode>
                <c:ptCount val="7"/>
                <c:pt idx="0">
                  <c:v>3.8461538461538464E-2</c:v>
                </c:pt>
                <c:pt idx="1">
                  <c:v>0</c:v>
                </c:pt>
                <c:pt idx="2">
                  <c:v>0</c:v>
                </c:pt>
                <c:pt idx="3">
                  <c:v>0</c:v>
                </c:pt>
                <c:pt idx="4">
                  <c:v>2.9411764705882353E-2</c:v>
                </c:pt>
                <c:pt idx="5">
                  <c:v>0</c:v>
                </c:pt>
                <c:pt idx="6">
                  <c:v>0.13043478260869565</c:v>
                </c:pt>
              </c:numCache>
            </c:numRef>
          </c:val>
          <c:extLst>
            <c:ext xmlns:c16="http://schemas.microsoft.com/office/drawing/2014/chart" uri="{C3380CC4-5D6E-409C-BE32-E72D297353CC}">
              <c16:uniqueId val="{00000003-0DEE-4001-9C54-DCCDD04E0276}"/>
            </c:ext>
          </c:extLst>
        </c:ser>
        <c:ser>
          <c:idx val="2"/>
          <c:order val="2"/>
          <c:tx>
            <c:strRef>
              <c:f>'設計変更、スライド'!$J$132</c:f>
              <c:strCache>
                <c:ptCount val="1"/>
                <c:pt idx="0">
                  <c:v>申請中</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dLbl>
              <c:idx val="0"/>
              <c:layout>
                <c:manualLayout>
                  <c:x val="1.7001698295626602E-3"/>
                  <c:y val="3.3215070580296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EE-4001-9C54-DCCDD04E0276}"/>
                </c:ext>
              </c:extLst>
            </c:dLbl>
            <c:dLbl>
              <c:idx val="1"/>
              <c:layout>
                <c:manualLayout>
                  <c:x val="3.4003396591251954E-3"/>
                  <c:y val="7.47237277021189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EE-4001-9C54-DCCDD04E0276}"/>
                </c:ext>
              </c:extLst>
            </c:dLbl>
            <c:dLbl>
              <c:idx val="2"/>
              <c:layout>
                <c:manualLayout>
                  <c:x val="8.5008491478133011E-3"/>
                  <c:y val="3.7960774526382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EE-4001-9C54-DCCDD04E0276}"/>
                </c:ext>
              </c:extLst>
            </c:dLbl>
            <c:dLbl>
              <c:idx val="3"/>
              <c:layout>
                <c:manualLayout>
                  <c:x val="3.4003396591253203E-3"/>
                  <c:y val="4.270461037927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EE-4001-9C54-DCCDD04E0276}"/>
                </c:ext>
              </c:extLst>
            </c:dLbl>
            <c:dLbl>
              <c:idx val="4"/>
              <c:layout>
                <c:manualLayout>
                  <c:x val="3.1203678201134977E-3"/>
                  <c:y val="3.77210979468687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EE-4001-9C54-DCCDD04E0276}"/>
                </c:ext>
              </c:extLst>
            </c:dLbl>
            <c:dLbl>
              <c:idx val="5"/>
              <c:layout>
                <c:manualLayout>
                  <c:x val="0"/>
                  <c:y val="3.3214696961658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EE-4001-9C54-DCCDD04E0276}"/>
                </c:ext>
              </c:extLst>
            </c:dLbl>
            <c:dLbl>
              <c:idx val="6"/>
              <c:layout>
                <c:manualLayout>
                  <c:x val="-5.704292286263141E-17"/>
                  <c:y val="1.37640122570903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EE-4001-9C54-DCCDD04E0276}"/>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'設計変更、スライド'!$K$129:$Q$129</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'設計変更、スライド'!$K$132:$Q$132</c:f>
              <c:numCache>
                <c:formatCode>0.0%</c:formatCode>
                <c:ptCount val="7"/>
                <c:pt idx="0">
                  <c:v>9.6153846153846159E-3</c:v>
                </c:pt>
                <c:pt idx="1">
                  <c:v>0</c:v>
                </c:pt>
                <c:pt idx="2">
                  <c:v>0</c:v>
                </c:pt>
                <c:pt idx="3">
                  <c:v>0</c:v>
                </c:pt>
                <c:pt idx="4">
                  <c:v>2.9411764705882353E-2</c:v>
                </c:pt>
                <c:pt idx="5">
                  <c:v>0</c:v>
                </c:pt>
                <c:pt idx="6">
                  <c:v>0</c:v>
                </c:pt>
              </c:numCache>
            </c:numRef>
          </c:val>
          <c:extLst>
            <c:ext xmlns:c16="http://schemas.microsoft.com/office/drawing/2014/chart" uri="{C3380CC4-5D6E-409C-BE32-E72D297353CC}">
              <c16:uniqueId val="{0000000B-0DEE-4001-9C54-DCCDD04E0276}"/>
            </c:ext>
          </c:extLst>
        </c:ser>
        <c:ser>
          <c:idx val="3"/>
          <c:order val="3"/>
          <c:tx>
            <c:strRef>
              <c:f>'設計変更、スライド'!$J$133</c:f>
              <c:strCache>
                <c:ptCount val="1"/>
                <c:pt idx="0">
                  <c:v>申請しなかった</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'設計変更、スライド'!$K$129:$Q$129</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'設計変更、スライド'!$K$133:$Q$133</c:f>
              <c:numCache>
                <c:formatCode>0.0%</c:formatCode>
                <c:ptCount val="7"/>
                <c:pt idx="0">
                  <c:v>0.54807692307692313</c:v>
                </c:pt>
                <c:pt idx="1">
                  <c:v>0.29411764705882354</c:v>
                </c:pt>
                <c:pt idx="2">
                  <c:v>0.75</c:v>
                </c:pt>
                <c:pt idx="3">
                  <c:v>0.66666666666666663</c:v>
                </c:pt>
                <c:pt idx="4">
                  <c:v>0.5</c:v>
                </c:pt>
                <c:pt idx="5">
                  <c:v>0.73913043478260865</c:v>
                </c:pt>
                <c:pt idx="6">
                  <c:v>0.56521739130434778</c:v>
                </c:pt>
              </c:numCache>
            </c:numRef>
          </c:val>
          <c:extLst>
            <c:ext xmlns:c16="http://schemas.microsoft.com/office/drawing/2014/chart" uri="{C3380CC4-5D6E-409C-BE32-E72D297353CC}">
              <c16:uniqueId val="{0000000C-0DEE-4001-9C54-DCCDD04E0276}"/>
            </c:ext>
          </c:extLst>
        </c:ser>
        <c:ser>
          <c:idx val="4"/>
          <c:order val="4"/>
          <c:tx>
            <c:strRef>
              <c:f>'設計変更、スライド'!$J$134</c:f>
              <c:strCache>
                <c:ptCount val="1"/>
                <c:pt idx="0">
                  <c:v>契約書に条項がなく、申請できなかった</c:v>
                </c:pt>
              </c:strCache>
            </c:strRef>
          </c:tx>
          <c:spPr>
            <a:solidFill>
              <a:srgbClr val="92D050"/>
            </a:solidFill>
            <a:ln w="9525" cap="flat" cmpd="sng" algn="ctr">
              <a:solidFill>
                <a:schemeClr val="accent6">
                  <a:lumMod val="75000"/>
                </a:schemeClr>
              </a:solidFill>
              <a:round/>
            </a:ln>
            <a:effectLst/>
          </c:spPr>
          <c:invertIfNegative val="0"/>
          <c:dLbls>
            <c:dLbl>
              <c:idx val="1"/>
              <c:layout>
                <c:manualLayout>
                  <c:x val="1.9800822253775337E-3"/>
                  <c:y val="3.3733166531753627E-4"/>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0506479253510315E-2"/>
                      <c:h val="5.2123536255579063E-2"/>
                    </c:manualLayout>
                  </c15:layout>
                </c:ext>
                <c:ext xmlns:c16="http://schemas.microsoft.com/office/drawing/2014/chart" uri="{C3380CC4-5D6E-409C-BE32-E72D297353CC}">
                  <c16:uniqueId val="{0000000D-0DEE-4001-9C54-DCCDD04E0276}"/>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'設計変更、スライド'!$K$129:$Q$129</c:f>
              <c:strCache>
                <c:ptCount val="7"/>
                <c:pt idx="0">
                  <c:v>全体</c:v>
                </c:pt>
                <c:pt idx="1">
                  <c:v>国土交通省</c:v>
                </c:pt>
                <c:pt idx="2">
                  <c:v>農林水産省</c:v>
                </c:pt>
                <c:pt idx="3">
                  <c:v>防衛省</c:v>
                </c:pt>
                <c:pt idx="4">
                  <c:v>都道府県・政令指定都市</c:v>
                </c:pt>
                <c:pt idx="5">
                  <c:v>市区町村</c:v>
                </c:pt>
                <c:pt idx="6">
                  <c:v>民間発注者</c:v>
                </c:pt>
              </c:strCache>
            </c:strRef>
          </c:cat>
          <c:val>
            <c:numRef>
              <c:f>'設計変更、スライド'!$K$134:$Q$134</c:f>
              <c:numCache>
                <c:formatCode>0.0%</c:formatCode>
                <c:ptCount val="7"/>
                <c:pt idx="0">
                  <c:v>7.6923076923076927E-2</c:v>
                </c:pt>
                <c:pt idx="1">
                  <c:v>0</c:v>
                </c:pt>
                <c:pt idx="2">
                  <c:v>0</c:v>
                </c:pt>
                <c:pt idx="3">
                  <c:v>0</c:v>
                </c:pt>
                <c:pt idx="4">
                  <c:v>2.9411764705882353E-2</c:v>
                </c:pt>
                <c:pt idx="5">
                  <c:v>8.6956521739130432E-2</c:v>
                </c:pt>
                <c:pt idx="6">
                  <c:v>0.21739130434782608</c:v>
                </c:pt>
              </c:numCache>
            </c:numRef>
          </c:val>
          <c:extLst>
            <c:ext xmlns:c16="http://schemas.microsoft.com/office/drawing/2014/chart" uri="{C3380CC4-5D6E-409C-BE32-E72D297353CC}">
              <c16:uniqueId val="{0000000E-0DEE-4001-9C54-DCCDD04E0276}"/>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工期設定に関する問題点</a:t>
            </a:r>
          </a:p>
        </c:rich>
      </c:tx>
      <c:layout>
        <c:manualLayout>
          <c:xMode val="edge"/>
          <c:yMode val="edge"/>
          <c:x val="2.5516885899307465E-2"/>
          <c:y val="2.8567472894734817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3906627833145267"/>
          <c:y val="0.10859492651755588"/>
          <c:w val="0.55215082406522664"/>
          <c:h val="0.81445085867698508"/>
        </c:manualLayout>
      </c:layout>
      <c:barChart>
        <c:barDir val="bar"/>
        <c:grouping val="clustered"/>
        <c:varyColors val="0"/>
        <c:ser>
          <c:idx val="0"/>
          <c:order val="0"/>
          <c:tx>
            <c:strRef>
              <c:f>工期設定!$C$40</c:f>
              <c:strCache>
                <c:ptCount val="1"/>
                <c:pt idx="0">
                  <c:v>国土交通省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工期設定!$C$41:$C$53</c:f>
              <c:numCache>
                <c:formatCode>0.0%</c:formatCode>
                <c:ptCount val="13"/>
                <c:pt idx="0">
                  <c:v>0.75</c:v>
                </c:pt>
                <c:pt idx="1">
                  <c:v>0.58333333333333337</c:v>
                </c:pt>
                <c:pt idx="2">
                  <c:v>0.25</c:v>
                </c:pt>
                <c:pt idx="3">
                  <c:v>0.33333333333333331</c:v>
                </c:pt>
                <c:pt idx="4">
                  <c:v>0</c:v>
                </c:pt>
                <c:pt idx="5">
                  <c:v>8.3333333333333329E-2</c:v>
                </c:pt>
                <c:pt idx="6">
                  <c:v>0.41666666666666669</c:v>
                </c:pt>
                <c:pt idx="7">
                  <c:v>0</c:v>
                </c:pt>
                <c:pt idx="8">
                  <c:v>0.41666666666666669</c:v>
                </c:pt>
                <c:pt idx="9">
                  <c:v>0.16666666666666666</c:v>
                </c:pt>
                <c:pt idx="10">
                  <c:v>0</c:v>
                </c:pt>
                <c:pt idx="11">
                  <c:v>8.3333333333333329E-2</c:v>
                </c:pt>
                <c:pt idx="12">
                  <c:v>8.3333333333333329E-2</c:v>
                </c:pt>
              </c:numCache>
            </c:numRef>
          </c:val>
          <c:extLst xmlns:c15="http://schemas.microsoft.com/office/drawing/2012/chart">
            <c:ext xmlns:c16="http://schemas.microsoft.com/office/drawing/2014/chart" uri="{C3380CC4-5D6E-409C-BE32-E72D297353CC}">
              <c16:uniqueId val="{00000000-D4F4-444B-8240-BE7786D58F83}"/>
            </c:ext>
          </c:extLst>
        </c:ser>
        <c:ser>
          <c:idx val="1"/>
          <c:order val="1"/>
          <c:tx>
            <c:strRef>
              <c:f>工期設定!$D$40</c:f>
              <c:strCache>
                <c:ptCount val="1"/>
                <c:pt idx="0">
                  <c:v>農林水産省</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工期設定!$D$41:$D$53</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D4F4-444B-8240-BE7786D58F83}"/>
            </c:ext>
          </c:extLst>
        </c:ser>
        <c:ser>
          <c:idx val="2"/>
          <c:order val="2"/>
          <c:tx>
            <c:strRef>
              <c:f>工期設定!$E$40</c:f>
              <c:strCache>
                <c:ptCount val="1"/>
                <c:pt idx="0">
                  <c:v>防衛省</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工期設定!$E$41:$E$53</c:f>
              <c:numCache>
                <c:formatCode>0.0%</c:formatCode>
                <c:ptCount val="13"/>
                <c:pt idx="0">
                  <c:v>0.5</c:v>
                </c:pt>
                <c:pt idx="1">
                  <c:v>1</c:v>
                </c:pt>
                <c:pt idx="2">
                  <c:v>0.5</c:v>
                </c:pt>
                <c:pt idx="3">
                  <c:v>0</c:v>
                </c:pt>
                <c:pt idx="4">
                  <c:v>0</c:v>
                </c:pt>
                <c:pt idx="5">
                  <c:v>0</c:v>
                </c:pt>
                <c:pt idx="6">
                  <c:v>0.5</c:v>
                </c:pt>
                <c:pt idx="7">
                  <c:v>0</c:v>
                </c:pt>
                <c:pt idx="8">
                  <c:v>0</c:v>
                </c:pt>
                <c:pt idx="9">
                  <c:v>0</c:v>
                </c:pt>
                <c:pt idx="10">
                  <c:v>0</c:v>
                </c:pt>
                <c:pt idx="11">
                  <c:v>0.5</c:v>
                </c:pt>
                <c:pt idx="12">
                  <c:v>0</c:v>
                </c:pt>
              </c:numCache>
            </c:numRef>
          </c:val>
          <c:extLst>
            <c:ext xmlns:c16="http://schemas.microsoft.com/office/drawing/2014/chart" uri="{C3380CC4-5D6E-409C-BE32-E72D297353CC}">
              <c16:uniqueId val="{00000002-D4F4-444B-8240-BE7786D58F83}"/>
            </c:ext>
          </c:extLst>
        </c:ser>
        <c:ser>
          <c:idx val="3"/>
          <c:order val="3"/>
          <c:tx>
            <c:strRef>
              <c:f>工期設定!$F$40</c:f>
              <c:strCache>
                <c:ptCount val="1"/>
                <c:pt idx="0">
                  <c:v>都道府県・政令指定都市</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工期設定!$F$41:$F$53</c:f>
              <c:numCache>
                <c:formatCode>0.0%</c:formatCode>
                <c:ptCount val="13"/>
                <c:pt idx="0">
                  <c:v>0.7407407407407407</c:v>
                </c:pt>
                <c:pt idx="1">
                  <c:v>0.48148148148148145</c:v>
                </c:pt>
                <c:pt idx="2">
                  <c:v>0.40740740740740738</c:v>
                </c:pt>
                <c:pt idx="3">
                  <c:v>0.55555555555555558</c:v>
                </c:pt>
                <c:pt idx="4">
                  <c:v>0.14814814814814814</c:v>
                </c:pt>
                <c:pt idx="5">
                  <c:v>0.22222222222222221</c:v>
                </c:pt>
                <c:pt idx="6">
                  <c:v>0.29629629629629628</c:v>
                </c:pt>
                <c:pt idx="7">
                  <c:v>0.1111111111111111</c:v>
                </c:pt>
                <c:pt idx="8">
                  <c:v>0.22222222222222221</c:v>
                </c:pt>
                <c:pt idx="9">
                  <c:v>0.18518518518518517</c:v>
                </c:pt>
                <c:pt idx="10">
                  <c:v>0</c:v>
                </c:pt>
                <c:pt idx="11">
                  <c:v>7.407407407407407E-2</c:v>
                </c:pt>
                <c:pt idx="12">
                  <c:v>0</c:v>
                </c:pt>
              </c:numCache>
            </c:numRef>
          </c:val>
          <c:extLst>
            <c:ext xmlns:c16="http://schemas.microsoft.com/office/drawing/2014/chart" uri="{C3380CC4-5D6E-409C-BE32-E72D297353CC}">
              <c16:uniqueId val="{00000003-D4F4-444B-8240-BE7786D58F83}"/>
            </c:ext>
          </c:extLst>
        </c:ser>
        <c:ser>
          <c:idx val="4"/>
          <c:order val="4"/>
          <c:tx>
            <c:strRef>
              <c:f>工期設定!$G$40</c:f>
              <c:strCache>
                <c:ptCount val="1"/>
                <c:pt idx="0">
                  <c:v>市区町村</c:v>
                </c:pt>
              </c:strCache>
            </c:strRef>
          </c:tx>
          <c:spPr>
            <a:solidFill>
              <a:srgbClr val="FFCCFF"/>
            </a:solidFill>
            <a:ln w="9525" cap="flat" cmpd="sng" algn="ctr">
              <a:solidFill>
                <a:srgbClr val="FF99FF"/>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工期設定!$G$41:$G$53</c:f>
              <c:numCache>
                <c:formatCode>0.0%</c:formatCode>
                <c:ptCount val="13"/>
                <c:pt idx="0">
                  <c:v>0.73333333333333328</c:v>
                </c:pt>
                <c:pt idx="1">
                  <c:v>0.6</c:v>
                </c:pt>
                <c:pt idx="2">
                  <c:v>0.53333333333333333</c:v>
                </c:pt>
                <c:pt idx="3">
                  <c:v>0.53333333333333333</c:v>
                </c:pt>
                <c:pt idx="4">
                  <c:v>0.26666666666666666</c:v>
                </c:pt>
                <c:pt idx="5">
                  <c:v>0.26666666666666666</c:v>
                </c:pt>
                <c:pt idx="6">
                  <c:v>0.26666666666666666</c:v>
                </c:pt>
                <c:pt idx="7">
                  <c:v>0.33333333333333331</c:v>
                </c:pt>
                <c:pt idx="8">
                  <c:v>0.26666666666666666</c:v>
                </c:pt>
                <c:pt idx="9">
                  <c:v>0.2</c:v>
                </c:pt>
                <c:pt idx="10">
                  <c:v>0</c:v>
                </c:pt>
                <c:pt idx="11">
                  <c:v>0.2</c:v>
                </c:pt>
                <c:pt idx="12">
                  <c:v>0</c:v>
                </c:pt>
              </c:numCache>
            </c:numRef>
          </c:val>
          <c:extLst>
            <c:ext xmlns:c16="http://schemas.microsoft.com/office/drawing/2014/chart" uri="{C3380CC4-5D6E-409C-BE32-E72D297353CC}">
              <c16:uniqueId val="{00000004-D4F4-444B-8240-BE7786D58F83}"/>
            </c:ext>
          </c:extLst>
        </c:ser>
        <c:ser>
          <c:idx val="5"/>
          <c:order val="5"/>
          <c:tx>
            <c:strRef>
              <c:f>工期設定!$H$40</c:f>
              <c:strCache>
                <c:ptCount val="1"/>
                <c:pt idx="0">
                  <c:v>民間発注者</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工期設定!$B$41:$B$53</c:f>
              <c:strCache>
                <c:ptCount val="13"/>
                <c:pt idx="0">
                  <c:v>関係者との協議が整っていない</c:v>
                </c:pt>
                <c:pt idx="1">
                  <c:v>設計内容と現場条件が乖離している</c:v>
                </c:pt>
                <c:pt idx="2">
                  <c:v>支障物が未撤去</c:v>
                </c:pt>
                <c:pt idx="3">
                  <c:v>工事着手前の関係機関への手続き期間が考慮されていない</c:v>
                </c:pt>
                <c:pt idx="4">
                  <c:v>猛暑日が考慮されていない</c:v>
                </c:pt>
                <c:pt idx="5">
                  <c:v>降雨・降雪等の作業不能日が考慮されていない</c:v>
                </c:pt>
                <c:pt idx="6">
                  <c:v>関連工事の遅延等が反映されていない</c:v>
                </c:pt>
                <c:pt idx="7">
                  <c:v>作業員の休日（週休２日等）が考慮されていない</c:v>
                </c:pt>
                <c:pt idx="8">
                  <c:v>年度末の工期延長が認めてもらえない</c:v>
                </c:pt>
                <c:pt idx="9">
                  <c:v>工事期間の制約（渇水期施工等）が反映されていない</c:v>
                </c:pt>
                <c:pt idx="10">
                  <c:v>完成時期が最優先され、現場条件等は考慮されていない</c:v>
                </c:pt>
                <c:pt idx="11">
                  <c:v>準備・後片付け・資材搬入期間等が考慮されていない</c:v>
                </c:pt>
                <c:pt idx="12">
                  <c:v>その他</c:v>
                </c:pt>
              </c:strCache>
            </c:strRef>
          </c:cat>
          <c:val>
            <c:numRef>
              <c:f>工期設定!$H$41:$H$53</c:f>
              <c:numCache>
                <c:formatCode>0.0%</c:formatCode>
                <c:ptCount val="13"/>
                <c:pt idx="0">
                  <c:v>0.36842105263157893</c:v>
                </c:pt>
                <c:pt idx="1">
                  <c:v>0.42105263157894735</c:v>
                </c:pt>
                <c:pt idx="2">
                  <c:v>0.21052631578947367</c:v>
                </c:pt>
                <c:pt idx="3">
                  <c:v>0.36842105263157893</c:v>
                </c:pt>
                <c:pt idx="4">
                  <c:v>0.42105263157894735</c:v>
                </c:pt>
                <c:pt idx="5">
                  <c:v>0.47368421052631576</c:v>
                </c:pt>
                <c:pt idx="6">
                  <c:v>0.26315789473684209</c:v>
                </c:pt>
                <c:pt idx="7">
                  <c:v>0.78947368421052633</c:v>
                </c:pt>
                <c:pt idx="8">
                  <c:v>0</c:v>
                </c:pt>
                <c:pt idx="9">
                  <c:v>0.10526315789473684</c:v>
                </c:pt>
                <c:pt idx="10">
                  <c:v>0.63157894736842102</c:v>
                </c:pt>
                <c:pt idx="11">
                  <c:v>0.26315789473684209</c:v>
                </c:pt>
                <c:pt idx="12">
                  <c:v>0.10526315789473684</c:v>
                </c:pt>
              </c:numCache>
            </c:numRef>
          </c:val>
          <c:extLst>
            <c:ext xmlns:c16="http://schemas.microsoft.com/office/drawing/2014/chart" uri="{C3380CC4-5D6E-409C-BE32-E72D297353CC}">
              <c16:uniqueId val="{00000005-D4F4-444B-8240-BE7786D58F83}"/>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賃上げを実施しなかった理由</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percentStacked"/>
        <c:varyColors val="0"/>
        <c:ser>
          <c:idx val="0"/>
          <c:order val="0"/>
          <c:tx>
            <c:strRef>
              <c:f>賃上げ!$B$38</c:f>
              <c:strCache>
                <c:ptCount val="1"/>
                <c:pt idx="0">
                  <c:v>予定していた工事が受注できなかった（競争激化）</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賃上げ!$C$38:$D$38</c:f>
              <c:numCache>
                <c:formatCode>0.0%</c:formatCode>
                <c:ptCount val="2"/>
                <c:pt idx="0">
                  <c:v>0</c:v>
                </c:pt>
                <c:pt idx="1">
                  <c:v>0</c:v>
                </c:pt>
              </c:numCache>
            </c:numRef>
          </c:val>
          <c:extLst>
            <c:ext xmlns:c16="http://schemas.microsoft.com/office/drawing/2014/chart" uri="{C3380CC4-5D6E-409C-BE32-E72D297353CC}">
              <c16:uniqueId val="{00000000-22BE-4EF8-887E-21BF7326F1F8}"/>
            </c:ext>
          </c:extLst>
        </c:ser>
        <c:ser>
          <c:idx val="1"/>
          <c:order val="1"/>
          <c:tx>
            <c:strRef>
              <c:f>賃上げ!$B$39</c:f>
              <c:strCache>
                <c:ptCount val="1"/>
                <c:pt idx="0">
                  <c:v>予定していた工事が受注できなかった（人手不足）</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賃上げ!$C$39:$D$39</c:f>
              <c:numCache>
                <c:formatCode>0.0%</c:formatCode>
                <c:ptCount val="2"/>
                <c:pt idx="0">
                  <c:v>0.33333333333333331</c:v>
                </c:pt>
                <c:pt idx="1">
                  <c:v>0</c:v>
                </c:pt>
              </c:numCache>
            </c:numRef>
          </c:val>
          <c:extLst>
            <c:ext xmlns:c16="http://schemas.microsoft.com/office/drawing/2014/chart" uri="{C3380CC4-5D6E-409C-BE32-E72D297353CC}">
              <c16:uniqueId val="{00000001-22BE-4EF8-887E-21BF7326F1F8}"/>
            </c:ext>
          </c:extLst>
        </c:ser>
        <c:ser>
          <c:idx val="2"/>
          <c:order val="2"/>
          <c:tx>
            <c:strRef>
              <c:f>賃上げ!$B$40</c:f>
              <c:strCache>
                <c:ptCount val="1"/>
                <c:pt idx="0">
                  <c:v>予定していた利益が確保できなかった（資材価格高騰）</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賃上げ!$C$40:$D$40</c:f>
              <c:numCache>
                <c:formatCode>0.0%</c:formatCode>
                <c:ptCount val="2"/>
                <c:pt idx="0">
                  <c:v>0.33333333333333331</c:v>
                </c:pt>
                <c:pt idx="1">
                  <c:v>0</c:v>
                </c:pt>
              </c:numCache>
            </c:numRef>
          </c:val>
          <c:extLst>
            <c:ext xmlns:c16="http://schemas.microsoft.com/office/drawing/2014/chart" uri="{C3380CC4-5D6E-409C-BE32-E72D297353CC}">
              <c16:uniqueId val="{00000002-22BE-4EF8-887E-21BF7326F1F8}"/>
            </c:ext>
          </c:extLst>
        </c:ser>
        <c:ser>
          <c:idx val="3"/>
          <c:order val="3"/>
          <c:tx>
            <c:strRef>
              <c:f>賃上げ!$B$41</c:f>
              <c:strCache>
                <c:ptCount val="1"/>
                <c:pt idx="0">
                  <c:v>休暇日数を増やすなど賃上げ以外で処遇改善を行った</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賃上げ!$C$41:$D$41</c:f>
              <c:numCache>
                <c:formatCode>0.0%</c:formatCode>
                <c:ptCount val="2"/>
                <c:pt idx="0">
                  <c:v>0</c:v>
                </c:pt>
                <c:pt idx="1">
                  <c:v>0.66666666666666663</c:v>
                </c:pt>
              </c:numCache>
            </c:numRef>
          </c:val>
          <c:extLst>
            <c:ext xmlns:c16="http://schemas.microsoft.com/office/drawing/2014/chart" uri="{C3380CC4-5D6E-409C-BE32-E72D297353CC}">
              <c16:uniqueId val="{00000003-22BE-4EF8-887E-21BF7326F1F8}"/>
            </c:ext>
          </c:extLst>
        </c:ser>
        <c:ser>
          <c:idx val="4"/>
          <c:order val="4"/>
          <c:tx>
            <c:strRef>
              <c:f>賃上げ!$B$42</c:f>
              <c:strCache>
                <c:ptCount val="1"/>
                <c:pt idx="0">
                  <c:v>既に十分な給与を支払っている</c:v>
                </c:pt>
              </c:strCache>
            </c:strRef>
          </c:tx>
          <c:spPr>
            <a:solidFill>
              <a:srgbClr val="FFCCFF"/>
            </a:solidFill>
            <a:ln w="9525" cap="flat" cmpd="sng" algn="ctr">
              <a:solidFill>
                <a:srgbClr val="FF99FF"/>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賃上げ!$C$42:$D$42</c:f>
              <c:numCache>
                <c:formatCode>0.0%</c:formatCode>
                <c:ptCount val="2"/>
                <c:pt idx="0">
                  <c:v>0</c:v>
                </c:pt>
                <c:pt idx="1">
                  <c:v>0</c:v>
                </c:pt>
              </c:numCache>
            </c:numRef>
          </c:val>
          <c:extLst>
            <c:ext xmlns:c16="http://schemas.microsoft.com/office/drawing/2014/chart" uri="{C3380CC4-5D6E-409C-BE32-E72D297353CC}">
              <c16:uniqueId val="{00000004-22BE-4EF8-887E-21BF7326F1F8}"/>
            </c:ext>
          </c:extLst>
        </c:ser>
        <c:ser>
          <c:idx val="5"/>
          <c:order val="5"/>
          <c:tx>
            <c:strRef>
              <c:f>賃上げ!$B$43</c:f>
              <c:strCache>
                <c:ptCount val="1"/>
                <c:pt idx="0">
                  <c:v>その他</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賃上げ!$C$37:$D$37</c:f>
              <c:strCache>
                <c:ptCount val="2"/>
                <c:pt idx="0">
                  <c:v>令和6年度</c:v>
                </c:pt>
                <c:pt idx="1">
                  <c:v>令和7年度</c:v>
                </c:pt>
              </c:strCache>
            </c:strRef>
          </c:cat>
          <c:val>
            <c:numRef>
              <c:f>賃上げ!$C$43:$D$43</c:f>
              <c:numCache>
                <c:formatCode>0.0%</c:formatCode>
                <c:ptCount val="2"/>
                <c:pt idx="0">
                  <c:v>0.33333333333333331</c:v>
                </c:pt>
                <c:pt idx="1">
                  <c:v>0.33333333333333331</c:v>
                </c:pt>
              </c:numCache>
            </c:numRef>
          </c:val>
          <c:extLst>
            <c:ext xmlns:c16="http://schemas.microsoft.com/office/drawing/2014/chart" uri="{C3380CC4-5D6E-409C-BE32-E72D297353CC}">
              <c16:uniqueId val="{00000005-22BE-4EF8-887E-21BF7326F1F8}"/>
            </c:ext>
          </c:extLst>
        </c:ser>
        <c:dLbls>
          <c:dLblPos val="ctr"/>
          <c:showLegendKey val="0"/>
          <c:showVal val="1"/>
          <c:showCatName val="0"/>
          <c:showSerName val="0"/>
          <c:showPercent val="0"/>
          <c:showBubbleSize val="0"/>
        </c:dLbls>
        <c:gapWidth val="150"/>
        <c:overlap val="100"/>
        <c:axId val="548271528"/>
        <c:axId val="548271856"/>
      </c:barChart>
      <c:catAx>
        <c:axId val="5482715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48271856"/>
        <c:crosses val="autoZero"/>
        <c:auto val="1"/>
        <c:lblAlgn val="ctr"/>
        <c:lblOffset val="100"/>
        <c:noMultiLvlLbl val="0"/>
      </c:catAx>
      <c:valAx>
        <c:axId val="54827185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48271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従業員数（常勤役員含む）</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31438723267452628"/>
          <c:y val="0.24816071337776166"/>
          <c:w val="0.42681795717034454"/>
          <c:h val="0.66992635482161844"/>
        </c:manualLayout>
      </c:layout>
      <c:pieChart>
        <c:varyColors val="1"/>
        <c:ser>
          <c:idx val="1"/>
          <c:order val="1"/>
          <c:tx>
            <c:strRef>
              <c:f>回答者属性!$E$23</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9DEB-4184-AFB9-CFEAFD91BD3E}"/>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9DEB-4184-AFB9-CFEAFD91BD3E}"/>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9DEB-4184-AFB9-CFEAFD91BD3E}"/>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9DEB-4184-AFB9-CFEAFD91BD3E}"/>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9DEB-4184-AFB9-CFEAFD91BD3E}"/>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9DEB-4184-AFB9-CFEAFD91BD3E}"/>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9DEB-4184-AFB9-CFEAFD91BD3E}"/>
              </c:ext>
            </c:extLst>
          </c:dPt>
          <c:dLbls>
            <c:dLbl>
              <c:idx val="0"/>
              <c:layout>
                <c:manualLayout>
                  <c:x val="8.8122613727900034E-2"/>
                  <c:y val="-1.572026665945401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EB-4184-AFB9-CFEAFD91BD3E}"/>
                </c:ext>
              </c:extLst>
            </c:dLbl>
            <c:dLbl>
              <c:idx val="1"/>
              <c:layout>
                <c:manualLayout>
                  <c:x val="-0.18393096201183262"/>
                  <c:y val="8.5631865990402817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8641530357637923"/>
                      <c:h val="0.14192085344691366"/>
                    </c:manualLayout>
                  </c15:layout>
                </c:ext>
                <c:ext xmlns:c16="http://schemas.microsoft.com/office/drawing/2014/chart" uri="{C3380CC4-5D6E-409C-BE32-E72D297353CC}">
                  <c16:uniqueId val="{00000003-9DEB-4184-AFB9-CFEAFD91BD3E}"/>
                </c:ext>
              </c:extLst>
            </c:dLbl>
            <c:dLbl>
              <c:idx val="2"/>
              <c:layout>
                <c:manualLayout>
                  <c:x val="3.1923591817933125E-2"/>
                  <c:y val="-0.13412670947227545"/>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9473246465206542"/>
                      <c:h val="0.14644062584968159"/>
                    </c:manualLayout>
                  </c15:layout>
                </c:ext>
                <c:ext xmlns:c16="http://schemas.microsoft.com/office/drawing/2014/chart" uri="{C3380CC4-5D6E-409C-BE32-E72D297353CC}">
                  <c16:uniqueId val="{00000005-9DEB-4184-AFB9-CFEAFD91BD3E}"/>
                </c:ext>
              </c:extLst>
            </c:dLbl>
            <c:dLbl>
              <c:idx val="3"/>
              <c:layout>
                <c:manualLayout>
                  <c:x val="0.18136890795414742"/>
                  <c:y val="4.1842790119337711E-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1569171056279454"/>
                      <c:h val="0.15548017065521749"/>
                    </c:manualLayout>
                  </c15:layout>
                </c:ext>
                <c:ext xmlns:c16="http://schemas.microsoft.com/office/drawing/2014/chart" uri="{C3380CC4-5D6E-409C-BE32-E72D297353CC}">
                  <c16:uniqueId val="{00000007-9DEB-4184-AFB9-CFEAFD91BD3E}"/>
                </c:ext>
              </c:extLst>
            </c:dLbl>
            <c:dLbl>
              <c:idx val="4"/>
              <c:layout>
                <c:manualLayout>
                  <c:x val="-6.1912204833558547E-2"/>
                  <c:y val="0.1207006999597135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EB-4184-AFB9-CFEAFD91BD3E}"/>
                </c:ext>
              </c:extLst>
            </c:dLbl>
            <c:dLbl>
              <c:idx val="5"/>
              <c:layout>
                <c:manualLayout>
                  <c:x val="-0.11129627648775677"/>
                  <c:y val="1.684238023314907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EB-4184-AFB9-CFEAFD91BD3E}"/>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回答者属性!$C$24:$C$29</c:f>
              <c:strCache>
                <c:ptCount val="6"/>
                <c:pt idx="0">
                  <c:v>10人未満</c:v>
                </c:pt>
                <c:pt idx="1">
                  <c:v>10人以上30人未満</c:v>
                </c:pt>
                <c:pt idx="2">
                  <c:v>30人以上50人未満</c:v>
                </c:pt>
                <c:pt idx="3">
                  <c:v>50人以上100人未満</c:v>
                </c:pt>
                <c:pt idx="4">
                  <c:v>100人以上200人未満</c:v>
                </c:pt>
                <c:pt idx="5">
                  <c:v>200人以上</c:v>
                </c:pt>
              </c:strCache>
            </c:strRef>
          </c:cat>
          <c:val>
            <c:numRef>
              <c:f>回答者属性!$E$24:$E$29</c:f>
              <c:numCache>
                <c:formatCode>0.0%</c:formatCode>
                <c:ptCount val="6"/>
                <c:pt idx="0">
                  <c:v>2.564102564102564E-2</c:v>
                </c:pt>
                <c:pt idx="1">
                  <c:v>0.35897435897435898</c:v>
                </c:pt>
                <c:pt idx="2">
                  <c:v>0.25641025641025639</c:v>
                </c:pt>
                <c:pt idx="3">
                  <c:v>0.25641025641025639</c:v>
                </c:pt>
                <c:pt idx="4">
                  <c:v>2.564102564102564E-2</c:v>
                </c:pt>
                <c:pt idx="5">
                  <c:v>7.6923076923076927E-2</c:v>
                </c:pt>
              </c:numCache>
            </c:numRef>
          </c:val>
          <c:extLst>
            <c:ext xmlns:c16="http://schemas.microsoft.com/office/drawing/2014/chart" uri="{C3380CC4-5D6E-409C-BE32-E72D297353CC}">
              <c16:uniqueId val="{0000000E-9DEB-4184-AFB9-CFEAFD91BD3E}"/>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回答者属性!$D$23</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10-9DEB-4184-AFB9-CFEAFD91BD3E}"/>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12-9DEB-4184-AFB9-CFEAFD91BD3E}"/>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4-9DEB-4184-AFB9-CFEAFD91BD3E}"/>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6-9DEB-4184-AFB9-CFEAFD91BD3E}"/>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8-9DEB-4184-AFB9-CFEAFD91BD3E}"/>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1A-9DEB-4184-AFB9-CFEAFD91BD3E}"/>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1C-9DEB-4184-AFB9-CFEAFD91BD3E}"/>
                    </c:ext>
                  </c:extLst>
                </c:dPt>
                <c:cat>
                  <c:strRef>
                    <c:extLst>
                      <c:ext uri="{02D57815-91ED-43cb-92C2-25804820EDAC}">
                        <c15:formulaRef>
                          <c15:sqref>回答者属性!$C$24:$C$29</c15:sqref>
                        </c15:formulaRef>
                      </c:ext>
                    </c:extLst>
                    <c:strCache>
                      <c:ptCount val="6"/>
                      <c:pt idx="0">
                        <c:v>10人未満</c:v>
                      </c:pt>
                      <c:pt idx="1">
                        <c:v>10人以上30人未満</c:v>
                      </c:pt>
                      <c:pt idx="2">
                        <c:v>30人以上50人未満</c:v>
                      </c:pt>
                      <c:pt idx="3">
                        <c:v>50人以上100人未満</c:v>
                      </c:pt>
                      <c:pt idx="4">
                        <c:v>100人以上200人未満</c:v>
                      </c:pt>
                      <c:pt idx="5">
                        <c:v>200人以上</c:v>
                      </c:pt>
                    </c:strCache>
                  </c:strRef>
                </c:cat>
                <c:val>
                  <c:numRef>
                    <c:extLst>
                      <c:ext uri="{02D57815-91ED-43cb-92C2-25804820EDAC}">
                        <c15:formulaRef>
                          <c15:sqref>回答者属性!$D$24:$D$29</c15:sqref>
                        </c15:formulaRef>
                      </c:ext>
                    </c:extLst>
                    <c:numCache>
                      <c:formatCode>General</c:formatCode>
                      <c:ptCount val="6"/>
                      <c:pt idx="0">
                        <c:v>1</c:v>
                      </c:pt>
                      <c:pt idx="1">
                        <c:v>14</c:v>
                      </c:pt>
                      <c:pt idx="2">
                        <c:v>10</c:v>
                      </c:pt>
                      <c:pt idx="3">
                        <c:v>10</c:v>
                      </c:pt>
                      <c:pt idx="4">
                        <c:v>1</c:v>
                      </c:pt>
                      <c:pt idx="5">
                        <c:v>3</c:v>
                      </c:pt>
                    </c:numCache>
                  </c:numRef>
                </c:val>
                <c:extLst>
                  <c:ext xmlns:c16="http://schemas.microsoft.com/office/drawing/2014/chart" uri="{C3380CC4-5D6E-409C-BE32-E72D297353CC}">
                    <c16:uniqueId val="{0000001D-9DEB-4184-AFB9-CFEAFD91BD3E}"/>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賃上げ加点措置の申請</a:t>
            </a:r>
            <a:endParaRPr lang="en-US" altLang="ja-JP" sz="1400" b="0" i="0" u="none" strike="noStrike" kern="1200" cap="none" spc="20" baseline="0" dirty="0">
              <a:solidFill>
                <a:sysClr val="windowText" lastClr="000000"/>
              </a:solidFill>
              <a:latin typeface="+mn-ea"/>
              <a:ea typeface="+mn-ea"/>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賃上げ!$B$53</c:f>
              <c:strCache>
                <c:ptCount val="1"/>
                <c:pt idx="0">
                  <c:v>行った</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賃上げ!$D$53</c:f>
              <c:numCache>
                <c:formatCode>0.0%</c:formatCode>
                <c:ptCount val="1"/>
                <c:pt idx="0">
                  <c:v>0.84210526315789469</c:v>
                </c:pt>
              </c:numCache>
            </c:numRef>
          </c:val>
          <c:extLst>
            <c:ext xmlns:c16="http://schemas.microsoft.com/office/drawing/2014/chart" uri="{C3380CC4-5D6E-409C-BE32-E72D297353CC}">
              <c16:uniqueId val="{00000000-FC6B-499D-A8FC-0D3B89FFBB37}"/>
            </c:ext>
          </c:extLst>
        </c:ser>
        <c:ser>
          <c:idx val="1"/>
          <c:order val="1"/>
          <c:tx>
            <c:strRef>
              <c:f>賃上げ!$B$54</c:f>
              <c:strCache>
                <c:ptCount val="1"/>
                <c:pt idx="0">
                  <c:v>行わなかった</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賃上げ!$D$54</c:f>
              <c:numCache>
                <c:formatCode>0.0%</c:formatCode>
                <c:ptCount val="1"/>
                <c:pt idx="0">
                  <c:v>0.15789473684210525</c:v>
                </c:pt>
              </c:numCache>
            </c:numRef>
          </c:val>
          <c:extLst>
            <c:ext xmlns:c16="http://schemas.microsoft.com/office/drawing/2014/chart" uri="{C3380CC4-5D6E-409C-BE32-E72D297353CC}">
              <c16:uniqueId val="{00000001-FC6B-499D-A8FC-0D3B89FFBB37}"/>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賃上げ加点措置基準の達成度</a:t>
            </a:r>
            <a:endParaRPr lang="en-US" altLang="ja-JP" sz="1400" b="0" i="0" u="none" strike="noStrike" kern="1200" cap="none" spc="20" baseline="0" dirty="0">
              <a:solidFill>
                <a:sysClr val="windowText" lastClr="000000"/>
              </a:solidFill>
              <a:latin typeface="+mn-ea"/>
              <a:ea typeface="+mn-ea"/>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賃上げ!$B$62</c:f>
              <c:strCache>
                <c:ptCount val="1"/>
                <c:pt idx="0">
                  <c:v>達したため、実績申告を行った（行う予定）</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賃上げ!$D$62</c:f>
              <c:numCache>
                <c:formatCode>0.0%</c:formatCode>
                <c:ptCount val="1"/>
                <c:pt idx="0">
                  <c:v>1</c:v>
                </c:pt>
              </c:numCache>
            </c:numRef>
          </c:val>
          <c:extLst>
            <c:ext xmlns:c16="http://schemas.microsoft.com/office/drawing/2014/chart" uri="{C3380CC4-5D6E-409C-BE32-E72D297353CC}">
              <c16:uniqueId val="{00000000-1DB2-42DD-8A20-187A896C975E}"/>
            </c:ext>
          </c:extLst>
        </c:ser>
        <c:ser>
          <c:idx val="1"/>
          <c:order val="1"/>
          <c:tx>
            <c:strRef>
              <c:f>賃上げ!$B$63</c:f>
              <c:strCache>
                <c:ptCount val="1"/>
                <c:pt idx="0">
                  <c:v>達していない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賃上げ!$D$63</c:f>
              <c:numCache>
                <c:formatCode>0.0%</c:formatCode>
                <c:ptCount val="1"/>
                <c:pt idx="0">
                  <c:v>0</c:v>
                </c:pt>
              </c:numCache>
            </c:numRef>
          </c:val>
          <c:extLst>
            <c:ext xmlns:c16="http://schemas.microsoft.com/office/drawing/2014/chart" uri="{C3380CC4-5D6E-409C-BE32-E72D297353CC}">
              <c16:uniqueId val="{00000001-1DB2-42DD-8A20-187A896C975E}"/>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賃上げ加点措置に係る満足度</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賃上げ!$F$84</c:f>
              <c:strCache>
                <c:ptCount val="1"/>
                <c:pt idx="0">
                  <c:v>（やや）満足している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賃上げ!$H$84</c:f>
              <c:numCache>
                <c:formatCode>0.0%</c:formatCode>
                <c:ptCount val="1"/>
                <c:pt idx="0">
                  <c:v>0.37931034482758619</c:v>
                </c:pt>
              </c:numCache>
            </c:numRef>
          </c:val>
          <c:extLst>
            <c:ext xmlns:c16="http://schemas.microsoft.com/office/drawing/2014/chart" uri="{C3380CC4-5D6E-409C-BE32-E72D297353CC}">
              <c16:uniqueId val="{00000000-42EF-458D-95A4-155355B98596}"/>
            </c:ext>
          </c:extLst>
        </c:ser>
        <c:ser>
          <c:idx val="1"/>
          <c:order val="1"/>
          <c:tx>
            <c:strRef>
              <c:f>賃上げ!$F$85</c:f>
              <c:strCache>
                <c:ptCount val="1"/>
                <c:pt idx="0">
                  <c:v>一部不満がある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賃上げ!$H$85</c:f>
              <c:numCache>
                <c:formatCode>0.0%</c:formatCode>
                <c:ptCount val="1"/>
                <c:pt idx="0">
                  <c:v>0.34482758620689657</c:v>
                </c:pt>
              </c:numCache>
            </c:numRef>
          </c:val>
          <c:extLst>
            <c:ext xmlns:c16="http://schemas.microsoft.com/office/drawing/2014/chart" uri="{C3380CC4-5D6E-409C-BE32-E72D297353CC}">
              <c16:uniqueId val="{00000001-42EF-458D-95A4-155355B98596}"/>
            </c:ext>
          </c:extLst>
        </c:ser>
        <c:ser>
          <c:idx val="2"/>
          <c:order val="2"/>
          <c:tx>
            <c:strRef>
              <c:f>賃上げ!$F$86</c:f>
              <c:strCache>
                <c:ptCount val="1"/>
                <c:pt idx="0">
                  <c:v>不満がある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賃上げ!$H$86</c:f>
              <c:numCache>
                <c:formatCode>0.0%</c:formatCode>
                <c:ptCount val="1"/>
                <c:pt idx="0">
                  <c:v>0.27586206896551724</c:v>
                </c:pt>
              </c:numCache>
            </c:numRef>
          </c:val>
          <c:extLst>
            <c:ext xmlns:c16="http://schemas.microsoft.com/office/drawing/2014/chart" uri="{C3380CC4-5D6E-409C-BE32-E72D297353CC}">
              <c16:uniqueId val="{00000002-42EF-458D-95A4-155355B98596}"/>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賃上げ加点措置に係る不満</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賃上げ!$B$101:$B$109</c:f>
              <c:strCache>
                <c:ptCount val="9"/>
                <c:pt idx="0">
                  <c:v>安定的な受注量確保が見通せない</c:v>
                </c:pt>
                <c:pt idx="1">
                  <c:v>賃上げ加点を受けても競争環境が厳しく受注に至らない</c:v>
                </c:pt>
                <c:pt idx="2">
                  <c:v>この措置がいつまで実施されるか分からない</c:v>
                </c:pt>
                <c:pt idx="3">
                  <c:v>以前から賃上げしており、不公平感がある</c:v>
                </c:pt>
                <c:pt idx="4">
                  <c:v>賃上げ表明時期でなく賃上げ実績を踏まえた評価をすべき</c:v>
                </c:pt>
                <c:pt idx="5">
                  <c:v>未達成時のペナルティが厳しい</c:v>
                </c:pt>
                <c:pt idx="6">
                  <c:v>単年度の賃上げで評価される（複数年度の実績で評価すべき）</c:v>
                </c:pt>
                <c:pt idx="7">
                  <c:v>賃上げを加点評価される対象工事が少ない</c:v>
                </c:pt>
                <c:pt idx="8">
                  <c:v>その他</c:v>
                </c:pt>
              </c:strCache>
            </c:strRef>
          </c:cat>
          <c:val>
            <c:numRef>
              <c:f>賃上げ!$D$101:$D$109</c:f>
              <c:numCache>
                <c:formatCode>0.0%</c:formatCode>
                <c:ptCount val="9"/>
                <c:pt idx="0">
                  <c:v>0.61111111111111116</c:v>
                </c:pt>
                <c:pt idx="1">
                  <c:v>0.3888888888888889</c:v>
                </c:pt>
                <c:pt idx="2">
                  <c:v>0.5</c:v>
                </c:pt>
                <c:pt idx="3">
                  <c:v>0.16666666666666666</c:v>
                </c:pt>
                <c:pt idx="4">
                  <c:v>0.16666666666666666</c:v>
                </c:pt>
                <c:pt idx="5">
                  <c:v>0.1111111111111111</c:v>
                </c:pt>
                <c:pt idx="6">
                  <c:v>0.33333333333333331</c:v>
                </c:pt>
                <c:pt idx="7">
                  <c:v>0.1111111111111111</c:v>
                </c:pt>
                <c:pt idx="8">
                  <c:v>5.5555555555555552E-2</c:v>
                </c:pt>
              </c:numCache>
            </c:numRef>
          </c:val>
          <c:extLst xmlns:c15="http://schemas.microsoft.com/office/drawing/2012/chart">
            <c:ext xmlns:c16="http://schemas.microsoft.com/office/drawing/2014/chart" uri="{C3380CC4-5D6E-409C-BE32-E72D297353CC}">
              <c16:uniqueId val="{00000000-62C7-4F55-A83E-876078CCC994}"/>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適切な入札契約・総合評価方式の活用状況</a:t>
            </a:r>
            <a:endParaRPr lang="ja-JP" altLang="ja-JP" sz="1400" b="0" i="0" u="none" strike="noStrike" kern="1200" cap="none" spc="20" baseline="0" dirty="0">
              <a:solidFill>
                <a:sysClr val="windowText" lastClr="000000"/>
              </a:solidFill>
              <a:latin typeface="+mn-ea"/>
              <a:ea typeface="+mn-ea"/>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ltLang="ja-JP"/>
        </a:p>
      </c:txPr>
    </c:title>
    <c:autoTitleDeleted val="0"/>
    <c:plotArea>
      <c:layout/>
      <c:barChart>
        <c:barDir val="bar"/>
        <c:grouping val="stacked"/>
        <c:varyColors val="0"/>
        <c:ser>
          <c:idx val="0"/>
          <c:order val="0"/>
          <c:tx>
            <c:strRef>
              <c:f>賃上げ!$I$126</c:f>
              <c:strCache>
                <c:ptCount val="1"/>
                <c:pt idx="0">
                  <c:v>活用されている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賃上げ!$J$125:$N$125</c:f>
              <c:strCache>
                <c:ptCount val="5"/>
                <c:pt idx="0">
                  <c:v>国土交通省</c:v>
                </c:pt>
                <c:pt idx="1">
                  <c:v>農林水産省</c:v>
                </c:pt>
                <c:pt idx="2">
                  <c:v>防衛省</c:v>
                </c:pt>
                <c:pt idx="3">
                  <c:v>都道府県・政令指定都市</c:v>
                </c:pt>
                <c:pt idx="4">
                  <c:v>市区町村</c:v>
                </c:pt>
              </c:strCache>
            </c:strRef>
          </c:cat>
          <c:val>
            <c:numRef>
              <c:f>賃上げ!$J$126:$N$126</c:f>
              <c:numCache>
                <c:formatCode>0.0%</c:formatCode>
                <c:ptCount val="5"/>
                <c:pt idx="0">
                  <c:v>0.77777777777777779</c:v>
                </c:pt>
                <c:pt idx="1">
                  <c:v>0.66666666666666663</c:v>
                </c:pt>
                <c:pt idx="2">
                  <c:v>0.66666666666666663</c:v>
                </c:pt>
                <c:pt idx="3">
                  <c:v>0.44117647058823528</c:v>
                </c:pt>
                <c:pt idx="4">
                  <c:v>0.39130434782608697</c:v>
                </c:pt>
              </c:numCache>
            </c:numRef>
          </c:val>
          <c:extLst>
            <c:ext xmlns:c16="http://schemas.microsoft.com/office/drawing/2014/chart" uri="{C3380CC4-5D6E-409C-BE32-E72D297353CC}">
              <c16:uniqueId val="{00000000-272C-498D-9850-8783387B4D7D}"/>
            </c:ext>
          </c:extLst>
        </c:ser>
        <c:ser>
          <c:idx val="2"/>
          <c:order val="1"/>
          <c:tx>
            <c:strRef>
              <c:f>賃上げ!$I$127</c:f>
              <c:strCache>
                <c:ptCount val="1"/>
                <c:pt idx="0">
                  <c:v>一部活用されている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賃上げ!$J$125:$N$125</c:f>
              <c:strCache>
                <c:ptCount val="5"/>
                <c:pt idx="0">
                  <c:v>国土交通省</c:v>
                </c:pt>
                <c:pt idx="1">
                  <c:v>農林水産省</c:v>
                </c:pt>
                <c:pt idx="2">
                  <c:v>防衛省</c:v>
                </c:pt>
                <c:pt idx="3">
                  <c:v>都道府県・政令指定都市</c:v>
                </c:pt>
                <c:pt idx="4">
                  <c:v>市区町村</c:v>
                </c:pt>
              </c:strCache>
            </c:strRef>
          </c:cat>
          <c:val>
            <c:numRef>
              <c:f>賃上げ!$J$127:$N$127</c:f>
              <c:numCache>
                <c:formatCode>0.0%</c:formatCode>
                <c:ptCount val="5"/>
                <c:pt idx="0">
                  <c:v>0.16666666666666666</c:v>
                </c:pt>
                <c:pt idx="1">
                  <c:v>0.33333333333333331</c:v>
                </c:pt>
                <c:pt idx="2">
                  <c:v>0.33333333333333331</c:v>
                </c:pt>
                <c:pt idx="3">
                  <c:v>0.47058823529411764</c:v>
                </c:pt>
                <c:pt idx="4">
                  <c:v>0.43478260869565216</c:v>
                </c:pt>
              </c:numCache>
            </c:numRef>
          </c:val>
          <c:extLst>
            <c:ext xmlns:c16="http://schemas.microsoft.com/office/drawing/2014/chart" uri="{C3380CC4-5D6E-409C-BE32-E72D297353CC}">
              <c16:uniqueId val="{00000001-272C-498D-9850-8783387B4D7D}"/>
            </c:ext>
          </c:extLst>
        </c:ser>
        <c:ser>
          <c:idx val="1"/>
          <c:order val="2"/>
          <c:tx>
            <c:strRef>
              <c:f>賃上げ!$I$128</c:f>
              <c:strCache>
                <c:ptCount val="1"/>
                <c:pt idx="0">
                  <c:v>活用されていない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賃上げ!$J$125:$N$125</c:f>
              <c:strCache>
                <c:ptCount val="5"/>
                <c:pt idx="0">
                  <c:v>国土交通省</c:v>
                </c:pt>
                <c:pt idx="1">
                  <c:v>農林水産省</c:v>
                </c:pt>
                <c:pt idx="2">
                  <c:v>防衛省</c:v>
                </c:pt>
                <c:pt idx="3">
                  <c:v>都道府県・政令指定都市</c:v>
                </c:pt>
                <c:pt idx="4">
                  <c:v>市区町村</c:v>
                </c:pt>
              </c:strCache>
            </c:strRef>
          </c:cat>
          <c:val>
            <c:numRef>
              <c:f>賃上げ!$J$128:$N$128</c:f>
              <c:numCache>
                <c:formatCode>0.0%</c:formatCode>
                <c:ptCount val="5"/>
                <c:pt idx="0">
                  <c:v>5.5555555555555552E-2</c:v>
                </c:pt>
                <c:pt idx="1">
                  <c:v>0</c:v>
                </c:pt>
                <c:pt idx="2">
                  <c:v>0</c:v>
                </c:pt>
                <c:pt idx="3">
                  <c:v>8.8235294117647065E-2</c:v>
                </c:pt>
                <c:pt idx="4">
                  <c:v>0.17391304347826086</c:v>
                </c:pt>
              </c:numCache>
            </c:numRef>
          </c:val>
          <c:extLst>
            <c:ext xmlns:c16="http://schemas.microsoft.com/office/drawing/2014/chart" uri="{C3380CC4-5D6E-409C-BE32-E72D297353CC}">
              <c16:uniqueId val="{00000002-272C-498D-9850-8783387B4D7D}"/>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入札契約・総合評価方式の問題点</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賃上げ!$B$137:$B$146</c:f>
              <c:strCache>
                <c:ptCount val="10"/>
                <c:pt idx="0">
                  <c:v>受注者が偏り、新規参入ができない</c:v>
                </c:pt>
                <c:pt idx="1">
                  <c:v>地域企業へのインセンティブがない</c:v>
                </c:pt>
                <c:pt idx="2">
                  <c:v>企業ごとに差が出る評価項目になっていない</c:v>
                </c:pt>
                <c:pt idx="3">
                  <c:v>評価項目が適切でない</c:v>
                </c:pt>
                <c:pt idx="4">
                  <c:v>価格競争の要素が強いままである</c:v>
                </c:pt>
                <c:pt idx="5">
                  <c:v>発注者ごとの独自項目が多く、受注者の負担が大きい</c:v>
                </c:pt>
                <c:pt idx="6">
                  <c:v>総合評価対象工事が少ない</c:v>
                </c:pt>
                <c:pt idx="7">
                  <c:v>発注者の総合評価落札方式の知識が不足している</c:v>
                </c:pt>
                <c:pt idx="8">
                  <c:v>その他</c:v>
                </c:pt>
                <c:pt idx="9">
                  <c:v>特に問題と感じていることはない</c:v>
                </c:pt>
              </c:strCache>
            </c:strRef>
          </c:cat>
          <c:val>
            <c:numRef>
              <c:f>賃上げ!$D$137:$D$146</c:f>
              <c:numCache>
                <c:formatCode>0.0%</c:formatCode>
                <c:ptCount val="10"/>
                <c:pt idx="0">
                  <c:v>0.23076923076923078</c:v>
                </c:pt>
                <c:pt idx="1">
                  <c:v>0.30769230769230771</c:v>
                </c:pt>
                <c:pt idx="2">
                  <c:v>0.23076923076923078</c:v>
                </c:pt>
                <c:pt idx="3">
                  <c:v>0.33333333333333331</c:v>
                </c:pt>
                <c:pt idx="4">
                  <c:v>0.28205128205128205</c:v>
                </c:pt>
                <c:pt idx="5">
                  <c:v>0.23076923076923078</c:v>
                </c:pt>
                <c:pt idx="6">
                  <c:v>0.15384615384615385</c:v>
                </c:pt>
                <c:pt idx="7">
                  <c:v>7.6923076923076927E-2</c:v>
                </c:pt>
                <c:pt idx="8">
                  <c:v>5.128205128205128E-2</c:v>
                </c:pt>
                <c:pt idx="9">
                  <c:v>0.17948717948717949</c:v>
                </c:pt>
              </c:numCache>
            </c:numRef>
          </c:val>
          <c:extLst xmlns:c15="http://schemas.microsoft.com/office/drawing/2012/chart">
            <c:ext xmlns:c16="http://schemas.microsoft.com/office/drawing/2014/chart" uri="{C3380CC4-5D6E-409C-BE32-E72D297353CC}">
              <c16:uniqueId val="{00000000-7E89-4671-B732-7F1301A0787E}"/>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書類の簡素化の進捗度</a:t>
            </a:r>
            <a:endParaRPr lang="ja-JP" altLang="ja-JP" sz="1400" b="0" i="0" u="none" strike="noStrike" kern="1200" cap="none" spc="20" baseline="0" dirty="0">
              <a:solidFill>
                <a:sysClr val="windowText" lastClr="000000"/>
              </a:solidFill>
              <a:latin typeface="+mn-ea"/>
              <a:ea typeface="+mn-ea"/>
            </a:endParaRPr>
          </a:p>
        </c:rich>
      </c:tx>
      <c:layout>
        <c:manualLayout>
          <c:xMode val="edge"/>
          <c:yMode val="edge"/>
          <c:x val="0.3844223675844487"/>
          <c:y val="1.8441892570281126E-2"/>
        </c:manualLayout>
      </c:layout>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ltLang="ja-JP"/>
        </a:p>
      </c:txPr>
    </c:title>
    <c:autoTitleDeleted val="0"/>
    <c:plotArea>
      <c:layout/>
      <c:barChart>
        <c:barDir val="bar"/>
        <c:grouping val="stacked"/>
        <c:varyColors val="0"/>
        <c:ser>
          <c:idx val="0"/>
          <c:order val="0"/>
          <c:tx>
            <c:strRef>
              <c:f>簡素化!$I$14</c:f>
              <c:strCache>
                <c:ptCount val="1"/>
                <c:pt idx="0">
                  <c:v>進んでいる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簡素化!$J$13:$N$13</c:f>
              <c:strCache>
                <c:ptCount val="5"/>
                <c:pt idx="0">
                  <c:v>国土交通省</c:v>
                </c:pt>
                <c:pt idx="1">
                  <c:v>農林水産省</c:v>
                </c:pt>
                <c:pt idx="2">
                  <c:v>防衛省</c:v>
                </c:pt>
                <c:pt idx="3">
                  <c:v>都道府県・政令指定都市</c:v>
                </c:pt>
                <c:pt idx="4">
                  <c:v>市区町村</c:v>
                </c:pt>
              </c:strCache>
            </c:strRef>
          </c:cat>
          <c:val>
            <c:numRef>
              <c:f>簡素化!$J$14:$N$14</c:f>
              <c:numCache>
                <c:formatCode>0.0%</c:formatCode>
                <c:ptCount val="5"/>
                <c:pt idx="0">
                  <c:v>0.22222222222222221</c:v>
                </c:pt>
                <c:pt idx="1">
                  <c:v>0</c:v>
                </c:pt>
                <c:pt idx="2">
                  <c:v>0</c:v>
                </c:pt>
                <c:pt idx="3">
                  <c:v>8.8235294117647065E-2</c:v>
                </c:pt>
                <c:pt idx="4">
                  <c:v>8.3333333333333329E-2</c:v>
                </c:pt>
              </c:numCache>
            </c:numRef>
          </c:val>
          <c:extLst>
            <c:ext xmlns:c16="http://schemas.microsoft.com/office/drawing/2014/chart" uri="{C3380CC4-5D6E-409C-BE32-E72D297353CC}">
              <c16:uniqueId val="{00000000-1721-4269-90E7-B04F7C099DFB}"/>
            </c:ext>
          </c:extLst>
        </c:ser>
        <c:ser>
          <c:idx val="2"/>
          <c:order val="1"/>
          <c:tx>
            <c:strRef>
              <c:f>簡素化!$I$15</c:f>
              <c:strCache>
                <c:ptCount val="1"/>
                <c:pt idx="0">
                  <c:v>一部進んでいる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簡素化!$J$13:$N$13</c:f>
              <c:strCache>
                <c:ptCount val="5"/>
                <c:pt idx="0">
                  <c:v>国土交通省</c:v>
                </c:pt>
                <c:pt idx="1">
                  <c:v>農林水産省</c:v>
                </c:pt>
                <c:pt idx="2">
                  <c:v>防衛省</c:v>
                </c:pt>
                <c:pt idx="3">
                  <c:v>都道府県・政令指定都市</c:v>
                </c:pt>
                <c:pt idx="4">
                  <c:v>市区町村</c:v>
                </c:pt>
              </c:strCache>
            </c:strRef>
          </c:cat>
          <c:val>
            <c:numRef>
              <c:f>簡素化!$J$15:$N$15</c:f>
              <c:numCache>
                <c:formatCode>0.0%</c:formatCode>
                <c:ptCount val="5"/>
                <c:pt idx="0">
                  <c:v>0.66666666666666663</c:v>
                </c:pt>
                <c:pt idx="1">
                  <c:v>0.5</c:v>
                </c:pt>
                <c:pt idx="2">
                  <c:v>0</c:v>
                </c:pt>
                <c:pt idx="3">
                  <c:v>0.41176470588235292</c:v>
                </c:pt>
                <c:pt idx="4">
                  <c:v>0.33333333333333331</c:v>
                </c:pt>
              </c:numCache>
            </c:numRef>
          </c:val>
          <c:extLst>
            <c:ext xmlns:c16="http://schemas.microsoft.com/office/drawing/2014/chart" uri="{C3380CC4-5D6E-409C-BE32-E72D297353CC}">
              <c16:uniqueId val="{00000001-1721-4269-90E7-B04F7C099DFB}"/>
            </c:ext>
          </c:extLst>
        </c:ser>
        <c:ser>
          <c:idx val="1"/>
          <c:order val="2"/>
          <c:tx>
            <c:strRef>
              <c:f>簡素化!$I$16</c:f>
              <c:strCache>
                <c:ptCount val="1"/>
                <c:pt idx="0">
                  <c:v>あまり進んでいない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簡素化!$J$13:$N$13</c:f>
              <c:strCache>
                <c:ptCount val="5"/>
                <c:pt idx="0">
                  <c:v>国土交通省</c:v>
                </c:pt>
                <c:pt idx="1">
                  <c:v>農林水産省</c:v>
                </c:pt>
                <c:pt idx="2">
                  <c:v>防衛省</c:v>
                </c:pt>
                <c:pt idx="3">
                  <c:v>都道府県・政令指定都市</c:v>
                </c:pt>
                <c:pt idx="4">
                  <c:v>市区町村</c:v>
                </c:pt>
              </c:strCache>
            </c:strRef>
          </c:cat>
          <c:val>
            <c:numRef>
              <c:f>簡素化!$J$16:$N$16</c:f>
              <c:numCache>
                <c:formatCode>0.0%</c:formatCode>
                <c:ptCount val="5"/>
                <c:pt idx="0">
                  <c:v>0.1111111111111111</c:v>
                </c:pt>
                <c:pt idx="1">
                  <c:v>0.5</c:v>
                </c:pt>
                <c:pt idx="2">
                  <c:v>1</c:v>
                </c:pt>
                <c:pt idx="3">
                  <c:v>0.47058823529411764</c:v>
                </c:pt>
                <c:pt idx="4">
                  <c:v>0.375</c:v>
                </c:pt>
              </c:numCache>
            </c:numRef>
          </c:val>
          <c:extLst>
            <c:ext xmlns:c16="http://schemas.microsoft.com/office/drawing/2014/chart" uri="{C3380CC4-5D6E-409C-BE32-E72D297353CC}">
              <c16:uniqueId val="{00000002-1721-4269-90E7-B04F7C099DFB}"/>
            </c:ext>
          </c:extLst>
        </c:ser>
        <c:ser>
          <c:idx val="3"/>
          <c:order val="3"/>
          <c:tx>
            <c:strRef>
              <c:f>簡素化!$I$17</c:f>
              <c:strCache>
                <c:ptCount val="1"/>
                <c:pt idx="0">
                  <c:v>まったく進んでいない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簡素化!$J$13:$N$13</c:f>
              <c:strCache>
                <c:ptCount val="5"/>
                <c:pt idx="0">
                  <c:v>国土交通省</c:v>
                </c:pt>
                <c:pt idx="1">
                  <c:v>農林水産省</c:v>
                </c:pt>
                <c:pt idx="2">
                  <c:v>防衛省</c:v>
                </c:pt>
                <c:pt idx="3">
                  <c:v>都道府県・政令指定都市</c:v>
                </c:pt>
                <c:pt idx="4">
                  <c:v>市区町村</c:v>
                </c:pt>
              </c:strCache>
            </c:strRef>
          </c:cat>
          <c:val>
            <c:numRef>
              <c:f>簡素化!$J$17:$N$17</c:f>
              <c:numCache>
                <c:formatCode>0.0%</c:formatCode>
                <c:ptCount val="5"/>
                <c:pt idx="0">
                  <c:v>0</c:v>
                </c:pt>
                <c:pt idx="1">
                  <c:v>0</c:v>
                </c:pt>
                <c:pt idx="2">
                  <c:v>0</c:v>
                </c:pt>
                <c:pt idx="3">
                  <c:v>2.9411764705882353E-2</c:v>
                </c:pt>
                <c:pt idx="4">
                  <c:v>0.20833333333333334</c:v>
                </c:pt>
              </c:numCache>
            </c:numRef>
          </c:val>
          <c:extLst>
            <c:ext xmlns:c16="http://schemas.microsoft.com/office/drawing/2014/chart" uri="{C3380CC4-5D6E-409C-BE32-E72D297353CC}">
              <c16:uniqueId val="{00000003-1721-4269-90E7-B04F7C099DFB}"/>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書類の簡素化の問題点</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簡素化!$B$26:$B$35</c:f>
              <c:strCache>
                <c:ptCount val="10"/>
                <c:pt idx="0">
                  <c:v>発注側担当者によって必要書類が異なる</c:v>
                </c:pt>
                <c:pt idx="1">
                  <c:v>紙とデータの両方の提出が必要である</c:v>
                </c:pt>
                <c:pt idx="2">
                  <c:v>本来提出不要な書類の提出を求められた</c:v>
                </c:pt>
                <c:pt idx="3">
                  <c:v>従来の書類は簡素化されるが、新たに作成が必要となった書類も多い</c:v>
                </c:pt>
                <c:pt idx="4">
                  <c:v>様式が統一されていない</c:v>
                </c:pt>
                <c:pt idx="5">
                  <c:v>急な提出依頼に対応するため、作成する書類が減らない</c:v>
                </c:pt>
                <c:pt idx="6">
                  <c:v>受発注者間で作成する書類の役割分担がなされていない</c:v>
                </c:pt>
                <c:pt idx="7">
                  <c:v>特に問題と感じていることはない</c:v>
                </c:pt>
                <c:pt idx="8">
                  <c:v>検査時に工事概要書の作成を求められた</c:v>
                </c:pt>
                <c:pt idx="9">
                  <c:v>その他</c:v>
                </c:pt>
              </c:strCache>
            </c:strRef>
          </c:cat>
          <c:val>
            <c:numRef>
              <c:f>簡素化!$D$26:$D$35</c:f>
              <c:numCache>
                <c:formatCode>0.0%</c:formatCode>
                <c:ptCount val="10"/>
                <c:pt idx="0">
                  <c:v>0.5641025641025641</c:v>
                </c:pt>
                <c:pt idx="1">
                  <c:v>0.30769230769230771</c:v>
                </c:pt>
                <c:pt idx="2">
                  <c:v>0.4358974358974359</c:v>
                </c:pt>
                <c:pt idx="3">
                  <c:v>0.35897435897435898</c:v>
                </c:pt>
                <c:pt idx="4">
                  <c:v>0.20512820512820512</c:v>
                </c:pt>
                <c:pt idx="5">
                  <c:v>0.25641025641025639</c:v>
                </c:pt>
                <c:pt idx="6">
                  <c:v>0.20512820512820512</c:v>
                </c:pt>
                <c:pt idx="7">
                  <c:v>0.10256410256410256</c:v>
                </c:pt>
                <c:pt idx="8">
                  <c:v>0.15384615384615385</c:v>
                </c:pt>
                <c:pt idx="9">
                  <c:v>5.128205128205128E-2</c:v>
                </c:pt>
              </c:numCache>
            </c:numRef>
          </c:val>
          <c:extLst xmlns:c15="http://schemas.microsoft.com/office/drawing/2012/chart">
            <c:ext xmlns:c16="http://schemas.microsoft.com/office/drawing/2014/chart" uri="{C3380CC4-5D6E-409C-BE32-E72D297353CC}">
              <c16:uniqueId val="{00000000-4731-46E1-9C1E-55CC8E8DDD88}"/>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監理（主任）技術者の現場兼務の有無</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簡素化!$B$43</c:f>
              <c:strCache>
                <c:ptCount val="1"/>
                <c:pt idx="0">
                  <c:v>ある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簡素化!$D$43</c:f>
              <c:numCache>
                <c:formatCode>0.0%</c:formatCode>
                <c:ptCount val="1"/>
                <c:pt idx="0">
                  <c:v>0.30769230769230771</c:v>
                </c:pt>
              </c:numCache>
            </c:numRef>
          </c:val>
          <c:extLst>
            <c:ext xmlns:c16="http://schemas.microsoft.com/office/drawing/2014/chart" uri="{C3380CC4-5D6E-409C-BE32-E72D297353CC}">
              <c16:uniqueId val="{00000000-BBA7-41CF-9411-8C04F6927B64}"/>
            </c:ext>
          </c:extLst>
        </c:ser>
        <c:ser>
          <c:idx val="1"/>
          <c:order val="1"/>
          <c:tx>
            <c:strRef>
              <c:f>簡素化!$B$44</c:f>
              <c:strCache>
                <c:ptCount val="1"/>
                <c:pt idx="0">
                  <c:v>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簡素化!$D$44</c:f>
              <c:numCache>
                <c:formatCode>0.0%</c:formatCode>
                <c:ptCount val="1"/>
                <c:pt idx="0">
                  <c:v>0.69230769230769229</c:v>
                </c:pt>
              </c:numCache>
            </c:numRef>
          </c:val>
          <c:extLst>
            <c:ext xmlns:c16="http://schemas.microsoft.com/office/drawing/2014/chart" uri="{C3380CC4-5D6E-409C-BE32-E72D297353CC}">
              <c16:uniqueId val="{00000001-BBA7-41CF-9411-8C04F6927B64}"/>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営業所技術者の監理（主任）技術者との兼務の有無</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簡素化!$B$53</c:f>
              <c:strCache>
                <c:ptCount val="1"/>
                <c:pt idx="0">
                  <c:v>ある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簡素化!$D$53</c:f>
              <c:numCache>
                <c:formatCode>0.0%</c:formatCode>
                <c:ptCount val="1"/>
                <c:pt idx="0">
                  <c:v>5.128205128205128E-2</c:v>
                </c:pt>
              </c:numCache>
            </c:numRef>
          </c:val>
          <c:extLst>
            <c:ext xmlns:c16="http://schemas.microsoft.com/office/drawing/2014/chart" uri="{C3380CC4-5D6E-409C-BE32-E72D297353CC}">
              <c16:uniqueId val="{00000000-D757-40E1-B989-2F1AD0FB53FE}"/>
            </c:ext>
          </c:extLst>
        </c:ser>
        <c:ser>
          <c:idx val="1"/>
          <c:order val="1"/>
          <c:tx>
            <c:strRef>
              <c:f>簡素化!$B$54</c:f>
              <c:strCache>
                <c:ptCount val="1"/>
                <c:pt idx="0">
                  <c:v>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簡素化!$D$54</c:f>
              <c:numCache>
                <c:formatCode>0.0%</c:formatCode>
                <c:ptCount val="1"/>
                <c:pt idx="0">
                  <c:v>0.94871794871794868</c:v>
                </c:pt>
              </c:numCache>
            </c:numRef>
          </c:val>
          <c:extLst>
            <c:ext xmlns:c16="http://schemas.microsoft.com/office/drawing/2014/chart" uri="{C3380CC4-5D6E-409C-BE32-E72D297353CC}">
              <c16:uniqueId val="{00000001-D757-40E1-B989-2F1AD0FB53FE}"/>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（国土交通省・土木）</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pieChart>
        <c:varyColors val="1"/>
        <c:ser>
          <c:idx val="1"/>
          <c:order val="1"/>
          <c:tx>
            <c:strRef>
              <c:f>回答者属性!$E$34</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91E5-4736-88A3-AC760144D269}"/>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91E5-4736-88A3-AC760144D269}"/>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91E5-4736-88A3-AC760144D269}"/>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91E5-4736-88A3-AC760144D269}"/>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91E5-4736-88A3-AC760144D269}"/>
              </c:ext>
            </c:extLst>
          </c:dPt>
          <c:dLbls>
            <c:dLbl>
              <c:idx val="0"/>
              <c:layout>
                <c:manualLayout>
                  <c:x val="-7.1446400707898435E-3"/>
                  <c:y val="-1.15682414698162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E5-4736-88A3-AC760144D269}"/>
                </c:ext>
              </c:extLst>
            </c:dLbl>
            <c:dLbl>
              <c:idx val="1"/>
              <c:layout>
                <c:manualLayout>
                  <c:x val="-5.8174237129710392E-2"/>
                  <c:y val="0.102698236179157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E5-4736-88A3-AC760144D269}"/>
                </c:ext>
              </c:extLst>
            </c:dLbl>
            <c:dLbl>
              <c:idx val="2"/>
              <c:layout>
                <c:manualLayout>
                  <c:x val="-6.9666422938713002E-2"/>
                  <c:y val="-0.1772548709067685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E5-4736-88A3-AC760144D269}"/>
                </c:ext>
              </c:extLst>
            </c:dLbl>
            <c:dLbl>
              <c:idx val="3"/>
              <c:layout>
                <c:manualLayout>
                  <c:x val="0.10411110548754027"/>
                  <c:y val="-3.56313845115666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E5-4736-88A3-AC760144D269}"/>
                </c:ext>
              </c:extLst>
            </c:dLbl>
            <c:dLbl>
              <c:idx val="4"/>
              <c:layout>
                <c:manualLayout>
                  <c:x val="0.15574323924142092"/>
                  <c:y val="0.1362270140368877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E5-4736-88A3-AC760144D269}"/>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回答者属性!$C$35:$C$39</c:f>
              <c:strCache>
                <c:ptCount val="5"/>
                <c:pt idx="0">
                  <c:v>S・A</c:v>
                </c:pt>
                <c:pt idx="1">
                  <c:v>B</c:v>
                </c:pt>
                <c:pt idx="2">
                  <c:v>C</c:v>
                </c:pt>
                <c:pt idx="3">
                  <c:v>D</c:v>
                </c:pt>
                <c:pt idx="4">
                  <c:v>該当なし</c:v>
                </c:pt>
              </c:strCache>
            </c:strRef>
          </c:cat>
          <c:val>
            <c:numRef>
              <c:f>回答者属性!$E$35:$E$39</c:f>
              <c:numCache>
                <c:formatCode>0.0%</c:formatCode>
                <c:ptCount val="5"/>
                <c:pt idx="0">
                  <c:v>2.564102564102564E-2</c:v>
                </c:pt>
                <c:pt idx="1">
                  <c:v>7.6923076923076927E-2</c:v>
                </c:pt>
                <c:pt idx="2">
                  <c:v>0.5641025641025641</c:v>
                </c:pt>
                <c:pt idx="3">
                  <c:v>7.6923076923076927E-2</c:v>
                </c:pt>
                <c:pt idx="4">
                  <c:v>0.25641025641025639</c:v>
                </c:pt>
              </c:numCache>
            </c:numRef>
          </c:val>
          <c:extLst>
            <c:ext xmlns:c16="http://schemas.microsoft.com/office/drawing/2014/chart" uri="{C3380CC4-5D6E-409C-BE32-E72D297353CC}">
              <c16:uniqueId val="{0000000A-91E5-4736-88A3-AC760144D269}"/>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回答者属性!$D$34</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C-91E5-4736-88A3-AC760144D269}"/>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E-91E5-4736-88A3-AC760144D269}"/>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0-91E5-4736-88A3-AC760144D269}"/>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2-91E5-4736-88A3-AC760144D269}"/>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4-91E5-4736-88A3-AC760144D269}"/>
                    </c:ext>
                  </c:extLst>
                </c:dPt>
                <c:cat>
                  <c:strRef>
                    <c:extLst>
                      <c:ext uri="{02D57815-91ED-43cb-92C2-25804820EDAC}">
                        <c15:formulaRef>
                          <c15:sqref>回答者属性!$C$35:$C$39</c15:sqref>
                        </c15:formulaRef>
                      </c:ext>
                    </c:extLst>
                    <c:strCache>
                      <c:ptCount val="5"/>
                      <c:pt idx="0">
                        <c:v>S・A</c:v>
                      </c:pt>
                      <c:pt idx="1">
                        <c:v>B</c:v>
                      </c:pt>
                      <c:pt idx="2">
                        <c:v>C</c:v>
                      </c:pt>
                      <c:pt idx="3">
                        <c:v>D</c:v>
                      </c:pt>
                      <c:pt idx="4">
                        <c:v>該当なし</c:v>
                      </c:pt>
                    </c:strCache>
                  </c:strRef>
                </c:cat>
                <c:val>
                  <c:numRef>
                    <c:extLst>
                      <c:ext uri="{02D57815-91ED-43cb-92C2-25804820EDAC}">
                        <c15:formulaRef>
                          <c15:sqref>回答者属性!$D$35:$D$39</c15:sqref>
                        </c15:formulaRef>
                      </c:ext>
                    </c:extLst>
                    <c:numCache>
                      <c:formatCode>General</c:formatCode>
                      <c:ptCount val="5"/>
                      <c:pt idx="0">
                        <c:v>1</c:v>
                      </c:pt>
                      <c:pt idx="1">
                        <c:v>3</c:v>
                      </c:pt>
                      <c:pt idx="2">
                        <c:v>22</c:v>
                      </c:pt>
                      <c:pt idx="3">
                        <c:v>3</c:v>
                      </c:pt>
                      <c:pt idx="4">
                        <c:v>10</c:v>
                      </c:pt>
                    </c:numCache>
                  </c:numRef>
                </c:val>
                <c:extLst>
                  <c:ext xmlns:c16="http://schemas.microsoft.com/office/drawing/2014/chart" uri="{C3380CC4-5D6E-409C-BE32-E72D297353CC}">
                    <c16:uniqueId val="{00000015-91E5-4736-88A3-AC760144D26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受注の状況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4"/>
          <c:order val="0"/>
          <c:tx>
            <c:strRef>
              <c:f>状況!$B$4</c:f>
              <c:strCache>
                <c:ptCount val="1"/>
                <c:pt idx="0">
                  <c:v>良い</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状況!$C$3:$D$3</c15:sqref>
                  </c15:fullRef>
                </c:ext>
              </c:extLst>
              <c:f>状況!$D$3</c:f>
              <c:strCache>
                <c:ptCount val="1"/>
                <c:pt idx="0">
                  <c:v>構成比</c:v>
                </c:pt>
              </c:strCache>
            </c:strRef>
          </c:cat>
          <c:val>
            <c:numRef>
              <c:extLst>
                <c:ext xmlns:c15="http://schemas.microsoft.com/office/drawing/2012/chart" uri="{02D57815-91ED-43cb-92C2-25804820EDAC}">
                  <c15:fullRef>
                    <c15:sqref>状況!$C$4:$D$4</c15:sqref>
                  </c15:fullRef>
                </c:ext>
              </c:extLst>
              <c:f>状況!$D$4</c:f>
              <c:numCache>
                <c:formatCode>0.0%</c:formatCode>
                <c:ptCount val="1"/>
                <c:pt idx="0">
                  <c:v>2.564102564102564E-2</c:v>
                </c:pt>
              </c:numCache>
            </c:numRef>
          </c:val>
          <c:extLst>
            <c:ext xmlns:c16="http://schemas.microsoft.com/office/drawing/2014/chart" uri="{C3380CC4-5D6E-409C-BE32-E72D297353CC}">
              <c16:uniqueId val="{00000000-46BA-4895-95F1-BA35AC585ECD}"/>
            </c:ext>
          </c:extLst>
        </c:ser>
        <c:ser>
          <c:idx val="1"/>
          <c:order val="1"/>
          <c:tx>
            <c:strRef>
              <c:f>状況!$B$5</c:f>
              <c:strCache>
                <c:ptCount val="1"/>
                <c:pt idx="0">
                  <c:v>概ね良い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状況!$C$3:$D$3</c15:sqref>
                  </c15:fullRef>
                </c:ext>
              </c:extLst>
              <c:f>状況!$D$3</c:f>
              <c:strCache>
                <c:ptCount val="1"/>
                <c:pt idx="0">
                  <c:v>構成比</c:v>
                </c:pt>
              </c:strCache>
            </c:strRef>
          </c:cat>
          <c:val>
            <c:numRef>
              <c:extLst>
                <c:ext xmlns:c15="http://schemas.microsoft.com/office/drawing/2012/chart" uri="{02D57815-91ED-43cb-92C2-25804820EDAC}">
                  <c15:fullRef>
                    <c15:sqref>状況!$C$5:$D$5</c15:sqref>
                  </c15:fullRef>
                </c:ext>
              </c:extLst>
              <c:f>状況!$D$5</c:f>
              <c:numCache>
                <c:formatCode>0.0%</c:formatCode>
                <c:ptCount val="1"/>
                <c:pt idx="0">
                  <c:v>0.17948717948717949</c:v>
                </c:pt>
              </c:numCache>
            </c:numRef>
          </c:val>
          <c:extLst>
            <c:ext xmlns:c16="http://schemas.microsoft.com/office/drawing/2014/chart" uri="{C3380CC4-5D6E-409C-BE32-E72D297353CC}">
              <c16:uniqueId val="{00000001-46BA-4895-95F1-BA35AC585ECD}"/>
            </c:ext>
          </c:extLst>
        </c:ser>
        <c:ser>
          <c:idx val="0"/>
          <c:order val="2"/>
          <c:tx>
            <c:strRef>
              <c:f>状況!$B$6</c:f>
              <c:strCache>
                <c:ptCount val="1"/>
                <c:pt idx="0">
                  <c:v>変わらない</c:v>
                </c:pt>
              </c:strCache>
            </c:strRef>
          </c:tx>
          <c:spPr>
            <a:solidFill>
              <a:schemeClr val="accent4">
                <a:lumMod val="40000"/>
                <a:lumOff val="60000"/>
              </a:schemeClr>
            </a:solidFill>
            <a:ln w="9525" cap="flat" cmpd="sng" algn="ctr">
              <a:solidFill>
                <a:schemeClr val="accent4">
                  <a:lumMod val="60000"/>
                  <a:lumOff val="4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状況!$C$3:$D$3</c15:sqref>
                  </c15:fullRef>
                </c:ext>
              </c:extLst>
              <c:f>状況!$D$3</c:f>
              <c:strCache>
                <c:ptCount val="1"/>
                <c:pt idx="0">
                  <c:v>構成比</c:v>
                </c:pt>
              </c:strCache>
            </c:strRef>
          </c:cat>
          <c:val>
            <c:numRef>
              <c:extLst>
                <c:ext xmlns:c15="http://schemas.microsoft.com/office/drawing/2012/chart" uri="{02D57815-91ED-43cb-92C2-25804820EDAC}">
                  <c15:fullRef>
                    <c15:sqref>状況!$C$6:$D$6</c15:sqref>
                  </c15:fullRef>
                </c:ext>
              </c:extLst>
              <c:f>状況!$D$6</c:f>
              <c:numCache>
                <c:formatCode>0.0%</c:formatCode>
                <c:ptCount val="1"/>
                <c:pt idx="0">
                  <c:v>0.4358974358974359</c:v>
                </c:pt>
              </c:numCache>
            </c:numRef>
          </c:val>
          <c:extLst>
            <c:ext xmlns:c16="http://schemas.microsoft.com/office/drawing/2014/chart" uri="{C3380CC4-5D6E-409C-BE32-E72D297353CC}">
              <c16:uniqueId val="{00000000-D8FA-455A-8B5E-FC3FE6F1CDB2}"/>
            </c:ext>
          </c:extLst>
        </c:ser>
        <c:ser>
          <c:idx val="2"/>
          <c:order val="3"/>
          <c:tx>
            <c:strRef>
              <c:f>状況!$B$7</c:f>
              <c:strCache>
                <c:ptCount val="1"/>
                <c:pt idx="0">
                  <c:v>悪くなってきた</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状況!$C$3:$D$3</c15:sqref>
                  </c15:fullRef>
                </c:ext>
              </c:extLst>
              <c:f>状況!$D$3</c:f>
              <c:strCache>
                <c:ptCount val="1"/>
                <c:pt idx="0">
                  <c:v>構成比</c:v>
                </c:pt>
              </c:strCache>
            </c:strRef>
          </c:cat>
          <c:val>
            <c:numRef>
              <c:extLst>
                <c:ext xmlns:c15="http://schemas.microsoft.com/office/drawing/2012/chart" uri="{02D57815-91ED-43cb-92C2-25804820EDAC}">
                  <c15:fullRef>
                    <c15:sqref>状況!$C$7:$D$7</c15:sqref>
                  </c15:fullRef>
                </c:ext>
              </c:extLst>
              <c:f>状況!$D$7</c:f>
              <c:numCache>
                <c:formatCode>0.0%</c:formatCode>
                <c:ptCount val="1"/>
                <c:pt idx="0">
                  <c:v>0.33333333333333331</c:v>
                </c:pt>
              </c:numCache>
            </c:numRef>
          </c:val>
          <c:extLst>
            <c:ext xmlns:c16="http://schemas.microsoft.com/office/drawing/2014/chart" uri="{C3380CC4-5D6E-409C-BE32-E72D297353CC}">
              <c16:uniqueId val="{00000001-D8FA-455A-8B5E-FC3FE6F1CDB2}"/>
            </c:ext>
          </c:extLst>
        </c:ser>
        <c:ser>
          <c:idx val="3"/>
          <c:order val="4"/>
          <c:tx>
            <c:strRef>
              <c:f>状況!$B$8</c:f>
              <c:strCache>
                <c:ptCount val="1"/>
                <c:pt idx="0">
                  <c:v>悪い</c:v>
                </c:pt>
              </c:strCache>
            </c:strRef>
          </c:tx>
          <c:spPr>
            <a:solidFill>
              <a:schemeClr val="accent6">
                <a:lumMod val="60000"/>
                <a:lumOff val="40000"/>
              </a:schemeClr>
            </a:solidFill>
            <a:ln w="9525" cap="flat" cmpd="sng" algn="ctr">
              <a:solidFill>
                <a:schemeClr val="accent6">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状況!$C$3:$D$3</c15:sqref>
                  </c15:fullRef>
                </c:ext>
              </c:extLst>
              <c:f>状況!$D$3</c:f>
              <c:strCache>
                <c:ptCount val="1"/>
                <c:pt idx="0">
                  <c:v>構成比</c:v>
                </c:pt>
              </c:strCache>
            </c:strRef>
          </c:cat>
          <c:val>
            <c:numRef>
              <c:extLst>
                <c:ext xmlns:c15="http://schemas.microsoft.com/office/drawing/2012/chart" uri="{02D57815-91ED-43cb-92C2-25804820EDAC}">
                  <c15:fullRef>
                    <c15:sqref>状況!$C$8:$D$8</c15:sqref>
                  </c15:fullRef>
                </c:ext>
              </c:extLst>
              <c:f>状況!$D$8</c:f>
              <c:numCache>
                <c:formatCode>0.0%</c:formatCode>
                <c:ptCount val="1"/>
                <c:pt idx="0">
                  <c:v>2.564102564102564E-2</c:v>
                </c:pt>
              </c:numCache>
            </c:numRef>
          </c:val>
          <c:extLst>
            <c:ext xmlns:c16="http://schemas.microsoft.com/office/drawing/2014/chart" uri="{C3380CC4-5D6E-409C-BE32-E72D297353CC}">
              <c16:uniqueId val="{00000002-D8FA-455A-8B5E-FC3FE6F1CDB2}"/>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受注悪化の主な要因</a:t>
            </a:r>
          </a:p>
        </c:rich>
      </c:tx>
      <c:layout>
        <c:manualLayout>
          <c:xMode val="edge"/>
          <c:yMode val="edge"/>
          <c:x val="0.40687148230977188"/>
          <c:y val="2.4024056489633634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状況!$B$16:$B$23</c:f>
              <c:strCache>
                <c:ptCount val="8"/>
                <c:pt idx="0">
                  <c:v>発注量の減少（公共）</c:v>
                </c:pt>
                <c:pt idx="1">
                  <c:v>技術者の不足</c:v>
                </c:pt>
                <c:pt idx="2">
                  <c:v>競争の激化</c:v>
                </c:pt>
                <c:pt idx="3">
                  <c:v>工事の受注者が偏り、受注できない</c:v>
                </c:pt>
                <c:pt idx="4">
                  <c:v>発注量の減少（民間）</c:v>
                </c:pt>
                <c:pt idx="5">
                  <c:v>資材価格高騰により予定価格が合わない（公共）</c:v>
                </c:pt>
                <c:pt idx="6">
                  <c:v>資材価格高騰により予定価格が合わない（民間）</c:v>
                </c:pt>
                <c:pt idx="7">
                  <c:v>その他</c:v>
                </c:pt>
              </c:strCache>
            </c:strRef>
          </c:cat>
          <c:val>
            <c:numRef>
              <c:f>状況!$D$16:$D$23</c:f>
              <c:numCache>
                <c:formatCode>0.0%</c:formatCode>
                <c:ptCount val="8"/>
                <c:pt idx="0">
                  <c:v>0.6428571428571429</c:v>
                </c:pt>
                <c:pt idx="1">
                  <c:v>0.5</c:v>
                </c:pt>
                <c:pt idx="2">
                  <c:v>0.7857142857142857</c:v>
                </c:pt>
                <c:pt idx="3">
                  <c:v>0.35714285714285715</c:v>
                </c:pt>
                <c:pt idx="4">
                  <c:v>0.5</c:v>
                </c:pt>
                <c:pt idx="5">
                  <c:v>0.35714285714285715</c:v>
                </c:pt>
                <c:pt idx="6">
                  <c:v>0.21428571428571427</c:v>
                </c:pt>
                <c:pt idx="7">
                  <c:v>0</c:v>
                </c:pt>
              </c:numCache>
            </c:numRef>
          </c:val>
          <c:extLst xmlns:c15="http://schemas.microsoft.com/office/drawing/2012/chart">
            <c:ext xmlns:c16="http://schemas.microsoft.com/office/drawing/2014/chart" uri="{C3380CC4-5D6E-409C-BE32-E72D297353CC}">
              <c16:uniqueId val="{00000000-2CC1-45DF-9185-8C94EB05BB81}"/>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利益の状況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状況!$B$31</c:f>
              <c:strCache>
                <c:ptCount val="1"/>
                <c:pt idx="0">
                  <c:v>良い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状況!$C$30:$D$30</c15:sqref>
                  </c15:fullRef>
                </c:ext>
              </c:extLst>
              <c:f>状況!$D$30</c:f>
              <c:strCache>
                <c:ptCount val="1"/>
                <c:pt idx="0">
                  <c:v>構成比</c:v>
                </c:pt>
              </c:strCache>
            </c:strRef>
          </c:cat>
          <c:val>
            <c:numRef>
              <c:extLst>
                <c:ext xmlns:c15="http://schemas.microsoft.com/office/drawing/2012/chart" uri="{02D57815-91ED-43cb-92C2-25804820EDAC}">
                  <c15:fullRef>
                    <c15:sqref>状況!$C$31:$D$31</c15:sqref>
                  </c15:fullRef>
                </c:ext>
              </c:extLst>
              <c:f>状況!$D$31</c:f>
              <c:numCache>
                <c:formatCode>0.0%</c:formatCode>
                <c:ptCount val="1"/>
                <c:pt idx="0">
                  <c:v>7.6923076923076927E-2</c:v>
                </c:pt>
              </c:numCache>
            </c:numRef>
          </c:val>
          <c:extLst>
            <c:ext xmlns:c16="http://schemas.microsoft.com/office/drawing/2014/chart" uri="{C3380CC4-5D6E-409C-BE32-E72D297353CC}">
              <c16:uniqueId val="{00000000-B8F9-4745-A8C1-032B506EF59F}"/>
            </c:ext>
          </c:extLst>
        </c:ser>
        <c:ser>
          <c:idx val="3"/>
          <c:order val="1"/>
          <c:tx>
            <c:strRef>
              <c:f>状況!$B$32</c:f>
              <c:strCache>
                <c:ptCount val="1"/>
                <c:pt idx="0">
                  <c:v>概ね良い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状況!$C$30:$D$30</c15:sqref>
                  </c15:fullRef>
                </c:ext>
              </c:extLst>
              <c:f>状況!$D$30</c:f>
              <c:strCache>
                <c:ptCount val="1"/>
                <c:pt idx="0">
                  <c:v>構成比</c:v>
                </c:pt>
              </c:strCache>
            </c:strRef>
          </c:cat>
          <c:val>
            <c:numRef>
              <c:extLst>
                <c:ext xmlns:c15="http://schemas.microsoft.com/office/drawing/2012/chart" uri="{02D57815-91ED-43cb-92C2-25804820EDAC}">
                  <c15:fullRef>
                    <c15:sqref>状況!$C$32:$D$32</c15:sqref>
                  </c15:fullRef>
                </c:ext>
              </c:extLst>
              <c:f>状況!$D$32</c:f>
              <c:numCache>
                <c:formatCode>0.0%</c:formatCode>
                <c:ptCount val="1"/>
                <c:pt idx="0">
                  <c:v>0.30769230769230771</c:v>
                </c:pt>
              </c:numCache>
            </c:numRef>
          </c:val>
          <c:extLst>
            <c:ext xmlns:c16="http://schemas.microsoft.com/office/drawing/2014/chart" uri="{C3380CC4-5D6E-409C-BE32-E72D297353CC}">
              <c16:uniqueId val="{00000001-B8F9-4745-A8C1-032B506EF59F}"/>
            </c:ext>
          </c:extLst>
        </c:ser>
        <c:ser>
          <c:idx val="1"/>
          <c:order val="2"/>
          <c:tx>
            <c:strRef>
              <c:f>状況!$B$33</c:f>
              <c:strCache>
                <c:ptCount val="1"/>
                <c:pt idx="0">
                  <c:v>変わらない</c:v>
                </c:pt>
              </c:strCache>
            </c:strRef>
          </c:tx>
          <c:spPr>
            <a:solidFill>
              <a:schemeClr val="bg1">
                <a:lumMod val="75000"/>
              </a:schemeClr>
            </a:solidFill>
            <a:ln w="9525" cap="flat" cmpd="sng" algn="ctr">
              <a:solidFill>
                <a:schemeClr val="bg1">
                  <a:lumMod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状況!$C$30:$D$30</c15:sqref>
                  </c15:fullRef>
                </c:ext>
              </c:extLst>
              <c:f>状況!$D$30</c:f>
              <c:strCache>
                <c:ptCount val="1"/>
                <c:pt idx="0">
                  <c:v>構成比</c:v>
                </c:pt>
              </c:strCache>
            </c:strRef>
          </c:cat>
          <c:val>
            <c:numRef>
              <c:extLst>
                <c:ext xmlns:c15="http://schemas.microsoft.com/office/drawing/2012/chart" uri="{02D57815-91ED-43cb-92C2-25804820EDAC}">
                  <c15:fullRef>
                    <c15:sqref>状況!$C$33:$D$33</c15:sqref>
                  </c15:fullRef>
                </c:ext>
              </c:extLst>
              <c:f>状況!$D$33</c:f>
              <c:numCache>
                <c:formatCode>0.0%</c:formatCode>
                <c:ptCount val="1"/>
                <c:pt idx="0">
                  <c:v>0.48717948717948717</c:v>
                </c:pt>
              </c:numCache>
            </c:numRef>
          </c:val>
          <c:extLst>
            <c:ext xmlns:c16="http://schemas.microsoft.com/office/drawing/2014/chart" uri="{C3380CC4-5D6E-409C-BE32-E72D297353CC}">
              <c16:uniqueId val="{00000000-18C1-4893-A4A5-05986277D35A}"/>
            </c:ext>
          </c:extLst>
        </c:ser>
        <c:ser>
          <c:idx val="2"/>
          <c:order val="3"/>
          <c:tx>
            <c:strRef>
              <c:f>状況!$B$34</c:f>
              <c:strCache>
                <c:ptCount val="1"/>
                <c:pt idx="0">
                  <c:v>悪くなってきた</c:v>
                </c:pt>
              </c:strCache>
            </c:strRef>
          </c:tx>
          <c:spPr>
            <a:solidFill>
              <a:schemeClr val="accent2">
                <a:lumMod val="60000"/>
                <a:lumOff val="40000"/>
              </a:schemeClr>
            </a:soli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状況!$C$30:$D$30</c15:sqref>
                  </c15:fullRef>
                </c:ext>
              </c:extLst>
              <c:f>状況!$D$30</c:f>
              <c:strCache>
                <c:ptCount val="1"/>
                <c:pt idx="0">
                  <c:v>構成比</c:v>
                </c:pt>
              </c:strCache>
            </c:strRef>
          </c:cat>
          <c:val>
            <c:numRef>
              <c:extLst>
                <c:ext xmlns:c15="http://schemas.microsoft.com/office/drawing/2012/chart" uri="{02D57815-91ED-43cb-92C2-25804820EDAC}">
                  <c15:fullRef>
                    <c15:sqref>状況!$C$34:$D$34</c15:sqref>
                  </c15:fullRef>
                </c:ext>
              </c:extLst>
              <c:f>状況!$D$34</c:f>
              <c:numCache>
                <c:formatCode>0.0%</c:formatCode>
                <c:ptCount val="1"/>
                <c:pt idx="0">
                  <c:v>0.12820512820512819</c:v>
                </c:pt>
              </c:numCache>
            </c:numRef>
          </c:val>
          <c:extLst>
            <c:ext xmlns:c16="http://schemas.microsoft.com/office/drawing/2014/chart" uri="{C3380CC4-5D6E-409C-BE32-E72D297353CC}">
              <c16:uniqueId val="{00000001-18C1-4893-A4A5-05986277D35A}"/>
            </c:ext>
          </c:extLst>
        </c:ser>
        <c:ser>
          <c:idx val="4"/>
          <c:order val="4"/>
          <c:tx>
            <c:strRef>
              <c:f>状況!$B$35</c:f>
              <c:strCache>
                <c:ptCount val="1"/>
                <c:pt idx="0">
                  <c:v>悪い</c:v>
                </c:pt>
              </c:strCache>
            </c:strRef>
          </c:tx>
          <c:spPr>
            <a:solidFill>
              <a:schemeClr val="accent6">
                <a:lumMod val="60000"/>
                <a:lumOff val="40000"/>
              </a:schemeClr>
            </a:solidFill>
            <a:ln w="9525" cap="flat" cmpd="sng" algn="ctr">
              <a:solidFill>
                <a:schemeClr val="accent6">
                  <a:lumMod val="7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状況!$C$30:$D$30</c15:sqref>
                  </c15:fullRef>
                </c:ext>
              </c:extLst>
              <c:f>状況!$D$30</c:f>
              <c:strCache>
                <c:ptCount val="1"/>
                <c:pt idx="0">
                  <c:v>構成比</c:v>
                </c:pt>
              </c:strCache>
            </c:strRef>
          </c:cat>
          <c:val>
            <c:numRef>
              <c:extLst>
                <c:ext xmlns:c15="http://schemas.microsoft.com/office/drawing/2012/chart" uri="{02D57815-91ED-43cb-92C2-25804820EDAC}">
                  <c15:fullRef>
                    <c15:sqref>状況!$C$35:$D$35</c15:sqref>
                  </c15:fullRef>
                </c:ext>
              </c:extLst>
              <c:f>状況!$D$35</c:f>
              <c:numCache>
                <c:formatCode>0.0%</c:formatCode>
                <c:ptCount val="1"/>
                <c:pt idx="0">
                  <c:v>0</c:v>
                </c:pt>
              </c:numCache>
            </c:numRef>
          </c:val>
          <c:extLst>
            <c:ext xmlns:c16="http://schemas.microsoft.com/office/drawing/2014/chart" uri="{C3380CC4-5D6E-409C-BE32-E72D297353CC}">
              <c16:uniqueId val="{00000002-18C1-4893-A4A5-05986277D35A}"/>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layout>
        <c:manualLayout>
          <c:xMode val="edge"/>
          <c:yMode val="edge"/>
          <c:x val="0.25857903135059351"/>
          <c:y val="0.86493825469652363"/>
          <c:w val="0.43550398938585883"/>
          <c:h val="8.2880768624980311E-2"/>
        </c:manualLayout>
      </c:layout>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利益悪化の主な要因</a:t>
            </a:r>
          </a:p>
        </c:rich>
      </c:tx>
      <c:layout>
        <c:manualLayout>
          <c:xMode val="edge"/>
          <c:yMode val="edge"/>
          <c:x val="0.40687148230977188"/>
          <c:y val="2.4024056489633634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状況!$B$43:$B$51</c:f>
              <c:strCache>
                <c:ptCount val="9"/>
                <c:pt idx="0">
                  <c:v>受注の減少（公共）</c:v>
                </c:pt>
                <c:pt idx="1">
                  <c:v>資機材価格の高騰・労務費の上昇（工事期間中）</c:v>
                </c:pt>
                <c:pt idx="2">
                  <c:v>競争の激化</c:v>
                </c:pt>
                <c:pt idx="3">
                  <c:v>受注の減少（民間）</c:v>
                </c:pt>
                <c:pt idx="4">
                  <c:v>発注価格が実勢価格を反映していない（発注時）</c:v>
                </c:pt>
                <c:pt idx="5">
                  <c:v>電子化・ICTへの対応、建設ディレクター導入費用の増加</c:v>
                </c:pt>
                <c:pt idx="6">
                  <c:v>低入札価格調査基準額・最低制限価格の設定の低さ</c:v>
                </c:pt>
                <c:pt idx="7">
                  <c:v>変更契約の不徹底</c:v>
                </c:pt>
                <c:pt idx="8">
                  <c:v>その他</c:v>
                </c:pt>
              </c:strCache>
            </c:strRef>
          </c:cat>
          <c:val>
            <c:numRef>
              <c:f>状況!$D$43:$D$51</c:f>
              <c:numCache>
                <c:formatCode>0.0%</c:formatCode>
                <c:ptCount val="9"/>
                <c:pt idx="0">
                  <c:v>0.2</c:v>
                </c:pt>
                <c:pt idx="1">
                  <c:v>1</c:v>
                </c:pt>
                <c:pt idx="2">
                  <c:v>0.2</c:v>
                </c:pt>
                <c:pt idx="3">
                  <c:v>0</c:v>
                </c:pt>
                <c:pt idx="4">
                  <c:v>0.8</c:v>
                </c:pt>
                <c:pt idx="5">
                  <c:v>0</c:v>
                </c:pt>
                <c:pt idx="6">
                  <c:v>0.2</c:v>
                </c:pt>
                <c:pt idx="7">
                  <c:v>0</c:v>
                </c:pt>
                <c:pt idx="8">
                  <c:v>0</c:v>
                </c:pt>
              </c:numCache>
            </c:numRef>
          </c:val>
          <c:extLst xmlns:c15="http://schemas.microsoft.com/office/drawing/2012/chart">
            <c:ext xmlns:c16="http://schemas.microsoft.com/office/drawing/2014/chart" uri="{C3380CC4-5D6E-409C-BE32-E72D297353CC}">
              <c16:uniqueId val="{00000000-FC17-492B-8A56-D5AE05E3C839}"/>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持続性確保のための課題</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持続性確保!$B$4:$B$16</c:f>
              <c:strCache>
                <c:ptCount val="13"/>
                <c:pt idx="0">
                  <c:v>担い手の確保（新規入職者の確保）・定着</c:v>
                </c:pt>
                <c:pt idx="1">
                  <c:v>事業量確保</c:v>
                </c:pt>
                <c:pt idx="2">
                  <c:v>担い手の処遇改善（賃金の行き渡り含む）</c:v>
                </c:pt>
                <c:pt idx="3">
                  <c:v>生産性向上</c:v>
                </c:pt>
                <c:pt idx="4">
                  <c:v>事業承継</c:v>
                </c:pt>
                <c:pt idx="5">
                  <c:v>急速なＩＴ化への対応</c:v>
                </c:pt>
                <c:pt idx="6">
                  <c:v>工期の適正化</c:v>
                </c:pt>
                <c:pt idx="7">
                  <c:v>低入札価格調査基準額・最低制限価格の引上げ</c:v>
                </c:pt>
                <c:pt idx="8">
                  <c:v>長時間労働の是正</c:v>
                </c:pt>
                <c:pt idx="9">
                  <c:v>協力会社の経営難</c:v>
                </c:pt>
                <c:pt idx="10">
                  <c:v>インボイス、電子帳簿保存法など制度改正への対応</c:v>
                </c:pt>
                <c:pt idx="11">
                  <c:v>特になし</c:v>
                </c:pt>
                <c:pt idx="12">
                  <c:v>その他</c:v>
                </c:pt>
              </c:strCache>
            </c:strRef>
          </c:cat>
          <c:val>
            <c:numRef>
              <c:f>持続性確保!$D$4:$D$16</c:f>
              <c:numCache>
                <c:formatCode>0.0%</c:formatCode>
                <c:ptCount val="13"/>
                <c:pt idx="0">
                  <c:v>0.92307692307692313</c:v>
                </c:pt>
                <c:pt idx="1">
                  <c:v>0.66666666666666663</c:v>
                </c:pt>
                <c:pt idx="2">
                  <c:v>0.51282051282051277</c:v>
                </c:pt>
                <c:pt idx="3">
                  <c:v>0.46153846153846156</c:v>
                </c:pt>
                <c:pt idx="4">
                  <c:v>0.38461538461538464</c:v>
                </c:pt>
                <c:pt idx="5">
                  <c:v>0.30769230769230771</c:v>
                </c:pt>
                <c:pt idx="6">
                  <c:v>0.35897435897435898</c:v>
                </c:pt>
                <c:pt idx="7">
                  <c:v>0.28205128205128205</c:v>
                </c:pt>
                <c:pt idx="8">
                  <c:v>0.41025641025641024</c:v>
                </c:pt>
                <c:pt idx="9">
                  <c:v>0.20512820512820512</c:v>
                </c:pt>
                <c:pt idx="10">
                  <c:v>0.12820512820512819</c:v>
                </c:pt>
                <c:pt idx="11">
                  <c:v>0</c:v>
                </c:pt>
                <c:pt idx="12">
                  <c:v>2.564102564102564E-2</c:v>
                </c:pt>
              </c:numCache>
            </c:numRef>
          </c:val>
          <c:extLst xmlns:c15="http://schemas.microsoft.com/office/drawing/2012/chart">
            <c:ext xmlns:c16="http://schemas.microsoft.com/office/drawing/2014/chart" uri="{C3380CC4-5D6E-409C-BE32-E72D297353CC}">
              <c16:uniqueId val="{00000000-4283-4DEF-96F4-29748B559C71}"/>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人員・機材維持のための受注量の確保</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percentStacked"/>
        <c:varyColors val="0"/>
        <c:ser>
          <c:idx val="0"/>
          <c:order val="0"/>
          <c:tx>
            <c:strRef>
              <c:f>持続性確保!$B$24</c:f>
              <c:strCache>
                <c:ptCount val="1"/>
                <c:pt idx="0">
                  <c:v>確保できている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持続性確保!$C$23:$D$23</c15:sqref>
                  </c15:fullRef>
                </c:ext>
              </c:extLst>
              <c:f>持続性確保!$D$23</c:f>
              <c:strCache>
                <c:ptCount val="1"/>
                <c:pt idx="0">
                  <c:v>構成比</c:v>
                </c:pt>
              </c:strCache>
            </c:strRef>
          </c:cat>
          <c:val>
            <c:numRef>
              <c:extLst>
                <c:ext xmlns:c15="http://schemas.microsoft.com/office/drawing/2012/chart" uri="{02D57815-91ED-43cb-92C2-25804820EDAC}">
                  <c15:fullRef>
                    <c15:sqref>持続性確保!$C$24:$D$24</c15:sqref>
                  </c15:fullRef>
                </c:ext>
              </c:extLst>
              <c:f>持続性確保!$D$24</c:f>
              <c:numCache>
                <c:formatCode>0.0%</c:formatCode>
                <c:ptCount val="1"/>
                <c:pt idx="0">
                  <c:v>0.4358974358974359</c:v>
                </c:pt>
              </c:numCache>
            </c:numRef>
          </c:val>
          <c:extLst>
            <c:ext xmlns:c16="http://schemas.microsoft.com/office/drawing/2014/chart" uri="{C3380CC4-5D6E-409C-BE32-E72D297353CC}">
              <c16:uniqueId val="{00000000-4371-4957-BFE5-47AC24A45158}"/>
            </c:ext>
          </c:extLst>
        </c:ser>
        <c:ser>
          <c:idx val="1"/>
          <c:order val="1"/>
          <c:tx>
            <c:strRef>
              <c:f>持続性確保!$B$25</c:f>
              <c:strCache>
                <c:ptCount val="1"/>
                <c:pt idx="0">
                  <c:v>確保できていない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持続性確保!$C$23:$D$23</c15:sqref>
                  </c15:fullRef>
                </c:ext>
              </c:extLst>
              <c:f>持続性確保!$D$23</c:f>
              <c:strCache>
                <c:ptCount val="1"/>
                <c:pt idx="0">
                  <c:v>構成比</c:v>
                </c:pt>
              </c:strCache>
            </c:strRef>
          </c:cat>
          <c:val>
            <c:numRef>
              <c:extLst>
                <c:ext xmlns:c15="http://schemas.microsoft.com/office/drawing/2012/chart" uri="{02D57815-91ED-43cb-92C2-25804820EDAC}">
                  <c15:fullRef>
                    <c15:sqref>持続性確保!$C$25:$D$25</c15:sqref>
                  </c15:fullRef>
                </c:ext>
              </c:extLst>
              <c:f>持続性確保!$D$25</c:f>
              <c:numCache>
                <c:formatCode>0.0%</c:formatCode>
                <c:ptCount val="1"/>
                <c:pt idx="0">
                  <c:v>0.33333333333333331</c:v>
                </c:pt>
              </c:numCache>
            </c:numRef>
          </c:val>
          <c:extLst>
            <c:ext xmlns:c16="http://schemas.microsoft.com/office/drawing/2014/chart" uri="{C3380CC4-5D6E-409C-BE32-E72D297353CC}">
              <c16:uniqueId val="{00000000-B2BD-42B2-827C-C1A280E293A7}"/>
            </c:ext>
          </c:extLst>
        </c:ser>
        <c:ser>
          <c:idx val="2"/>
          <c:order val="2"/>
          <c:tx>
            <c:strRef>
              <c:f>持続性確保!$B$26</c:f>
              <c:strCache>
                <c:ptCount val="1"/>
                <c:pt idx="0">
                  <c:v>どちらともいえない</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持続性確保!$C$23:$D$23</c15:sqref>
                  </c15:fullRef>
                </c:ext>
              </c:extLst>
              <c:f>持続性確保!$D$23</c:f>
              <c:strCache>
                <c:ptCount val="1"/>
                <c:pt idx="0">
                  <c:v>構成比</c:v>
                </c:pt>
              </c:strCache>
            </c:strRef>
          </c:cat>
          <c:val>
            <c:numRef>
              <c:extLst>
                <c:ext xmlns:c15="http://schemas.microsoft.com/office/drawing/2012/chart" uri="{02D57815-91ED-43cb-92C2-25804820EDAC}">
                  <c15:fullRef>
                    <c15:sqref>持続性確保!$C$26:$D$26</c15:sqref>
                  </c15:fullRef>
                </c:ext>
              </c:extLst>
              <c:f>持続性確保!$D$26</c:f>
              <c:numCache>
                <c:formatCode>0.0%</c:formatCode>
                <c:ptCount val="1"/>
                <c:pt idx="0">
                  <c:v>0.23076923076923078</c:v>
                </c:pt>
              </c:numCache>
            </c:numRef>
          </c:val>
          <c:extLst>
            <c:ext xmlns:c16="http://schemas.microsoft.com/office/drawing/2014/chart" uri="{C3380CC4-5D6E-409C-BE32-E72D297353CC}">
              <c16:uniqueId val="{00000001-B2BD-42B2-827C-C1A280E293A7}"/>
            </c:ext>
          </c:extLst>
        </c:ser>
        <c:dLbls>
          <c:dLblPos val="ctr"/>
          <c:showLegendKey val="0"/>
          <c:showVal val="1"/>
          <c:showCatName val="0"/>
          <c:showSerName val="0"/>
          <c:showPercent val="0"/>
          <c:showBubbleSize val="0"/>
        </c:dLbls>
        <c:gapWidth val="150"/>
        <c:overlap val="100"/>
        <c:axId val="548271528"/>
        <c:axId val="548271856"/>
      </c:barChart>
      <c:catAx>
        <c:axId val="548271528"/>
        <c:scaling>
          <c:orientation val="maxMin"/>
        </c:scaling>
        <c:delete val="1"/>
        <c:axPos val="l"/>
        <c:numFmt formatCode="General" sourceLinked="1"/>
        <c:majorTickMark val="none"/>
        <c:minorTickMark val="none"/>
        <c:tickLblPos val="nextTo"/>
        <c:crossAx val="548271856"/>
        <c:crosses val="autoZero"/>
        <c:auto val="1"/>
        <c:lblAlgn val="ctr"/>
        <c:lblOffset val="100"/>
        <c:noMultiLvlLbl val="0"/>
      </c:catAx>
      <c:valAx>
        <c:axId val="54827185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48271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過去３年間の人員・機材の状況</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持続性確保!$B$34</c:f>
              <c:strCache>
                <c:ptCount val="1"/>
                <c:pt idx="0">
                  <c:v>手放した・縮小した</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持続性確保!$D$34</c:f>
              <c:numCache>
                <c:formatCode>0.0%</c:formatCode>
                <c:ptCount val="1"/>
                <c:pt idx="0">
                  <c:v>0.12820512820512819</c:v>
                </c:pt>
              </c:numCache>
            </c:numRef>
          </c:val>
          <c:extLst>
            <c:ext xmlns:c16="http://schemas.microsoft.com/office/drawing/2014/chart" uri="{C3380CC4-5D6E-409C-BE32-E72D297353CC}">
              <c16:uniqueId val="{00000000-3767-4323-9AC4-8C3E08DB9547}"/>
            </c:ext>
          </c:extLst>
        </c:ser>
        <c:ser>
          <c:idx val="1"/>
          <c:order val="1"/>
          <c:tx>
            <c:strRef>
              <c:f>持続性確保!$B$35</c:f>
              <c:strCache>
                <c:ptCount val="1"/>
                <c:pt idx="0">
                  <c:v>手放していない・維持している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持続性確保!$D$35</c:f>
              <c:numCache>
                <c:formatCode>0.0%</c:formatCode>
                <c:ptCount val="1"/>
                <c:pt idx="0">
                  <c:v>0.71794871794871795</c:v>
                </c:pt>
              </c:numCache>
            </c:numRef>
          </c:val>
          <c:extLst>
            <c:ext xmlns:c16="http://schemas.microsoft.com/office/drawing/2014/chart" uri="{C3380CC4-5D6E-409C-BE32-E72D297353CC}">
              <c16:uniqueId val="{00000001-3767-4323-9AC4-8C3E08DB9547}"/>
            </c:ext>
          </c:extLst>
        </c:ser>
        <c:ser>
          <c:idx val="2"/>
          <c:order val="2"/>
          <c:tx>
            <c:strRef>
              <c:f>持続性確保!$B$36</c:f>
              <c:strCache>
                <c:ptCount val="1"/>
                <c:pt idx="0">
                  <c:v>拡充・拡大した</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持続性確保!$D$36</c:f>
              <c:numCache>
                <c:formatCode>0.0%</c:formatCode>
                <c:ptCount val="1"/>
                <c:pt idx="0">
                  <c:v>0.15384615384615385</c:v>
                </c:pt>
              </c:numCache>
            </c:numRef>
          </c:val>
          <c:extLst>
            <c:ext xmlns:c16="http://schemas.microsoft.com/office/drawing/2014/chart" uri="{C3380CC4-5D6E-409C-BE32-E72D297353CC}">
              <c16:uniqueId val="{00000002-3767-4323-9AC4-8C3E08DB9547}"/>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人員・機材縮小の要因</a:t>
            </a:r>
          </a:p>
        </c:rich>
      </c:tx>
      <c:layout>
        <c:manualLayout>
          <c:xMode val="edge"/>
          <c:yMode val="edge"/>
          <c:x val="0.40687148230977188"/>
          <c:y val="2.4024056489633634E-2"/>
        </c:manualLayout>
      </c:layout>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持続性確保!$B$44:$B$51</c:f>
              <c:strCache>
                <c:ptCount val="8"/>
                <c:pt idx="0">
                  <c:v>自然減（定年/老朽化）</c:v>
                </c:pt>
                <c:pt idx="1">
                  <c:v>事業量の減少（公共）</c:v>
                </c:pt>
                <c:pt idx="2">
                  <c:v>人件費・経費、機材価格等の上昇（収益性悪化）</c:v>
                </c:pt>
                <c:pt idx="3">
                  <c:v>事業量の減少（民間）</c:v>
                </c:pt>
                <c:pt idx="4">
                  <c:v>競争の激化（公共）</c:v>
                </c:pt>
                <c:pt idx="5">
                  <c:v>事業の集中・効率化</c:v>
                </c:pt>
                <c:pt idx="6">
                  <c:v>競争の激化（民間）</c:v>
                </c:pt>
                <c:pt idx="7">
                  <c:v>その他</c:v>
                </c:pt>
              </c:strCache>
            </c:strRef>
          </c:cat>
          <c:val>
            <c:numRef>
              <c:f>持続性確保!$D$44:$D$51</c:f>
              <c:numCache>
                <c:formatCode>0.0%</c:formatCode>
                <c:ptCount val="8"/>
                <c:pt idx="0">
                  <c:v>0.6</c:v>
                </c:pt>
                <c:pt idx="1">
                  <c:v>0.2</c:v>
                </c:pt>
                <c:pt idx="2">
                  <c:v>0.2</c:v>
                </c:pt>
                <c:pt idx="3">
                  <c:v>0</c:v>
                </c:pt>
                <c:pt idx="4">
                  <c:v>0.2</c:v>
                </c:pt>
                <c:pt idx="5">
                  <c:v>0.2</c:v>
                </c:pt>
                <c:pt idx="6">
                  <c:v>0</c:v>
                </c:pt>
                <c:pt idx="7">
                  <c:v>0.4</c:v>
                </c:pt>
              </c:numCache>
            </c:numRef>
          </c:val>
          <c:extLst xmlns:c15="http://schemas.microsoft.com/office/drawing/2012/chart">
            <c:ext xmlns:c16="http://schemas.microsoft.com/office/drawing/2014/chart" uri="{C3380CC4-5D6E-409C-BE32-E72D297353CC}">
              <c16:uniqueId val="{00000000-CC05-467C-A6BE-F1370A01652C}"/>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随意契約等の適切な入札契約方式（災害復旧）</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災害!$F$6</c:f>
              <c:strCache>
                <c:ptCount val="1"/>
                <c:pt idx="0">
                  <c:v>（ほぼ）されていた</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災害!$H$6</c:f>
              <c:numCache>
                <c:formatCode>0.0%</c:formatCode>
                <c:ptCount val="1"/>
                <c:pt idx="0">
                  <c:v>0.7857142857142857</c:v>
                </c:pt>
              </c:numCache>
            </c:numRef>
          </c:val>
          <c:extLst>
            <c:ext xmlns:c16="http://schemas.microsoft.com/office/drawing/2014/chart" uri="{C3380CC4-5D6E-409C-BE32-E72D297353CC}">
              <c16:uniqueId val="{00000000-49A2-47D5-B118-40341A046D30}"/>
            </c:ext>
          </c:extLst>
        </c:ser>
        <c:ser>
          <c:idx val="1"/>
          <c:order val="1"/>
          <c:tx>
            <c:strRef>
              <c:f>災害!$F$7</c:f>
              <c:strCache>
                <c:ptCount val="1"/>
                <c:pt idx="0">
                  <c:v>（あまり）されていなかった</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災害!$H$7</c:f>
              <c:numCache>
                <c:formatCode>0.0%</c:formatCode>
                <c:ptCount val="1"/>
                <c:pt idx="0">
                  <c:v>0.21428571428571427</c:v>
                </c:pt>
              </c:numCache>
            </c:numRef>
          </c:val>
          <c:extLst>
            <c:ext xmlns:c16="http://schemas.microsoft.com/office/drawing/2014/chart" uri="{C3380CC4-5D6E-409C-BE32-E72D297353CC}">
              <c16:uniqueId val="{00000001-49A2-47D5-B118-40341A046D30}"/>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除雪業務の採算性</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災害!$B$16</c:f>
              <c:strCache>
                <c:ptCount val="1"/>
                <c:pt idx="0">
                  <c:v>黒字であった</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災害!$D$15</c:f>
              <c:strCache>
                <c:ptCount val="1"/>
                <c:pt idx="0">
                  <c:v>構成比</c:v>
                </c:pt>
              </c:strCache>
            </c:strRef>
          </c:cat>
          <c:val>
            <c:numRef>
              <c:f>災害!$D$16</c:f>
              <c:numCache>
                <c:formatCode>0.0%</c:formatCode>
                <c:ptCount val="1"/>
                <c:pt idx="0">
                  <c:v>0.77777777777777779</c:v>
                </c:pt>
              </c:numCache>
            </c:numRef>
          </c:val>
          <c:extLst>
            <c:ext xmlns:c16="http://schemas.microsoft.com/office/drawing/2014/chart" uri="{C3380CC4-5D6E-409C-BE32-E72D297353CC}">
              <c16:uniqueId val="{00000000-B8D6-4318-9F33-3CA37EDB0CFA}"/>
            </c:ext>
          </c:extLst>
        </c:ser>
        <c:ser>
          <c:idx val="1"/>
          <c:order val="1"/>
          <c:tx>
            <c:strRef>
              <c:f>災害!$B$17</c:f>
              <c:strCache>
                <c:ptCount val="1"/>
                <c:pt idx="0">
                  <c:v>利益はなかった</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災害!$D$15</c:f>
              <c:strCache>
                <c:ptCount val="1"/>
                <c:pt idx="0">
                  <c:v>構成比</c:v>
                </c:pt>
              </c:strCache>
            </c:strRef>
          </c:cat>
          <c:val>
            <c:numRef>
              <c:f>災害!$D$17</c:f>
              <c:numCache>
                <c:formatCode>0.0%</c:formatCode>
                <c:ptCount val="1"/>
                <c:pt idx="0">
                  <c:v>0.22222222222222221</c:v>
                </c:pt>
              </c:numCache>
            </c:numRef>
          </c:val>
          <c:extLst>
            <c:ext xmlns:c16="http://schemas.microsoft.com/office/drawing/2014/chart" uri="{C3380CC4-5D6E-409C-BE32-E72D297353CC}">
              <c16:uniqueId val="{00000001-B8D6-4318-9F33-3CA37EDB0CFA}"/>
            </c:ext>
          </c:extLst>
        </c:ser>
        <c:ser>
          <c:idx val="2"/>
          <c:order val="2"/>
          <c:tx>
            <c:strRef>
              <c:f>災害!$B$18</c:f>
              <c:strCache>
                <c:ptCount val="1"/>
                <c:pt idx="0">
                  <c:v>赤字であった</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災害!$D$15</c:f>
              <c:strCache>
                <c:ptCount val="1"/>
                <c:pt idx="0">
                  <c:v>構成比</c:v>
                </c:pt>
              </c:strCache>
            </c:strRef>
          </c:cat>
          <c:val>
            <c:numRef>
              <c:f>災害!$D$18</c:f>
              <c:numCache>
                <c:formatCode>0.0%</c:formatCode>
                <c:ptCount val="1"/>
                <c:pt idx="0">
                  <c:v>0</c:v>
                </c:pt>
              </c:numCache>
            </c:numRef>
          </c:val>
          <c:extLst>
            <c:ext xmlns:c16="http://schemas.microsoft.com/office/drawing/2014/chart" uri="{C3380CC4-5D6E-409C-BE32-E72D297353CC}">
              <c16:uniqueId val="{00000002-B8D6-4318-9F33-3CA37EDB0CFA}"/>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（国土交通省・建築）</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pieChart>
        <c:varyColors val="1"/>
        <c:ser>
          <c:idx val="1"/>
          <c:order val="1"/>
          <c:tx>
            <c:strRef>
              <c:f>回答者属性!$E$44</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A3BE-4DC8-9F70-65D59E26997A}"/>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A3BE-4DC8-9F70-65D59E26997A}"/>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A3BE-4DC8-9F70-65D59E26997A}"/>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A3BE-4DC8-9F70-65D59E26997A}"/>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A3BE-4DC8-9F70-65D59E26997A}"/>
              </c:ext>
            </c:extLst>
          </c:dPt>
          <c:dLbls>
            <c:dLbl>
              <c:idx val="0"/>
              <c:layout>
                <c:manualLayout>
                  <c:x val="1.4436853024559269E-3"/>
                  <c:y val="-9.514583868076850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BE-4DC8-9F70-65D59E26997A}"/>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回答者属性!$C$45:$C$49</c:f>
              <c:strCache>
                <c:ptCount val="5"/>
                <c:pt idx="0">
                  <c:v>S・A</c:v>
                </c:pt>
                <c:pt idx="1">
                  <c:v>B</c:v>
                </c:pt>
                <c:pt idx="2">
                  <c:v>C</c:v>
                </c:pt>
                <c:pt idx="3">
                  <c:v>D</c:v>
                </c:pt>
                <c:pt idx="4">
                  <c:v>該当なし</c:v>
                </c:pt>
              </c:strCache>
            </c:strRef>
          </c:cat>
          <c:val>
            <c:numRef>
              <c:f>回答者属性!$E$45:$E$49</c:f>
              <c:numCache>
                <c:formatCode>0.0%</c:formatCode>
                <c:ptCount val="5"/>
                <c:pt idx="0">
                  <c:v>0</c:v>
                </c:pt>
                <c:pt idx="1">
                  <c:v>0.12820512820512819</c:v>
                </c:pt>
                <c:pt idx="2">
                  <c:v>0.25641025641025639</c:v>
                </c:pt>
                <c:pt idx="3">
                  <c:v>0.12820512820512819</c:v>
                </c:pt>
                <c:pt idx="4">
                  <c:v>0.48717948717948717</c:v>
                </c:pt>
              </c:numCache>
            </c:numRef>
          </c:val>
          <c:extLst>
            <c:ext xmlns:c16="http://schemas.microsoft.com/office/drawing/2014/chart" uri="{C3380CC4-5D6E-409C-BE32-E72D297353CC}">
              <c16:uniqueId val="{0000000A-A3BE-4DC8-9F70-65D59E26997A}"/>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回答者属性!$D$44</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C-A3BE-4DC8-9F70-65D59E26997A}"/>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E-A3BE-4DC8-9F70-65D59E26997A}"/>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0-A3BE-4DC8-9F70-65D59E26997A}"/>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2-A3BE-4DC8-9F70-65D59E26997A}"/>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4-A3BE-4DC8-9F70-65D59E26997A}"/>
                    </c:ext>
                  </c:extLst>
                </c:dPt>
                <c:cat>
                  <c:strRef>
                    <c:extLst>
                      <c:ext uri="{02D57815-91ED-43cb-92C2-25804820EDAC}">
                        <c15:formulaRef>
                          <c15:sqref>回答者属性!$C$45:$C$49</c15:sqref>
                        </c15:formulaRef>
                      </c:ext>
                    </c:extLst>
                    <c:strCache>
                      <c:ptCount val="5"/>
                      <c:pt idx="0">
                        <c:v>S・A</c:v>
                      </c:pt>
                      <c:pt idx="1">
                        <c:v>B</c:v>
                      </c:pt>
                      <c:pt idx="2">
                        <c:v>C</c:v>
                      </c:pt>
                      <c:pt idx="3">
                        <c:v>D</c:v>
                      </c:pt>
                      <c:pt idx="4">
                        <c:v>該当なし</c:v>
                      </c:pt>
                    </c:strCache>
                  </c:strRef>
                </c:cat>
                <c:val>
                  <c:numRef>
                    <c:extLst>
                      <c:ext uri="{02D57815-91ED-43cb-92C2-25804820EDAC}">
                        <c15:formulaRef>
                          <c15:sqref>回答者属性!$D$45:$D$49</c15:sqref>
                        </c15:formulaRef>
                      </c:ext>
                    </c:extLst>
                    <c:numCache>
                      <c:formatCode>General</c:formatCode>
                      <c:ptCount val="5"/>
                      <c:pt idx="0">
                        <c:v>0</c:v>
                      </c:pt>
                      <c:pt idx="1">
                        <c:v>5</c:v>
                      </c:pt>
                      <c:pt idx="2">
                        <c:v>10</c:v>
                      </c:pt>
                      <c:pt idx="3">
                        <c:v>5</c:v>
                      </c:pt>
                      <c:pt idx="4">
                        <c:v>19</c:v>
                      </c:pt>
                    </c:numCache>
                  </c:numRef>
                </c:val>
                <c:extLst>
                  <c:ext xmlns:c16="http://schemas.microsoft.com/office/drawing/2014/chart" uri="{C3380CC4-5D6E-409C-BE32-E72D297353CC}">
                    <c16:uniqueId val="{00000015-A3BE-4DC8-9F70-65D59E26997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電子契約の利用状況</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電子契約!$B$4</c:f>
              <c:strCache>
                <c:ptCount val="1"/>
                <c:pt idx="0">
                  <c:v>行っている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電子契約!$D$4</c:f>
              <c:numCache>
                <c:formatCode>0.0%</c:formatCode>
                <c:ptCount val="1"/>
                <c:pt idx="0">
                  <c:v>0.10256410256410256</c:v>
                </c:pt>
              </c:numCache>
            </c:numRef>
          </c:val>
          <c:extLst>
            <c:ext xmlns:c16="http://schemas.microsoft.com/office/drawing/2014/chart" uri="{C3380CC4-5D6E-409C-BE32-E72D297353CC}">
              <c16:uniqueId val="{00000000-A184-442E-8D79-E0251D0FB93F}"/>
            </c:ext>
          </c:extLst>
        </c:ser>
        <c:ser>
          <c:idx val="1"/>
          <c:order val="1"/>
          <c:tx>
            <c:strRef>
              <c:f>電子契約!$B$5</c:f>
              <c:strCache>
                <c:ptCount val="1"/>
                <c:pt idx="0">
                  <c:v>一部行っている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電子契約!$D$5</c:f>
              <c:numCache>
                <c:formatCode>0.0%</c:formatCode>
                <c:ptCount val="1"/>
                <c:pt idx="0">
                  <c:v>0.4358974358974359</c:v>
                </c:pt>
              </c:numCache>
            </c:numRef>
          </c:val>
          <c:extLst>
            <c:ext xmlns:c16="http://schemas.microsoft.com/office/drawing/2014/chart" uri="{C3380CC4-5D6E-409C-BE32-E72D297353CC}">
              <c16:uniqueId val="{00000001-A184-442E-8D79-E0251D0FB93F}"/>
            </c:ext>
          </c:extLst>
        </c:ser>
        <c:ser>
          <c:idx val="2"/>
          <c:order val="2"/>
          <c:tx>
            <c:strRef>
              <c:f>電子契約!$B$6</c:f>
              <c:strCache>
                <c:ptCount val="1"/>
                <c:pt idx="0">
                  <c:v>今後行う予定</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電子契約!$D$6</c:f>
              <c:numCache>
                <c:formatCode>0.0%</c:formatCode>
                <c:ptCount val="1"/>
                <c:pt idx="0">
                  <c:v>7.6923076923076927E-2</c:v>
                </c:pt>
              </c:numCache>
            </c:numRef>
          </c:val>
          <c:extLst>
            <c:ext xmlns:c16="http://schemas.microsoft.com/office/drawing/2014/chart" uri="{C3380CC4-5D6E-409C-BE32-E72D297353CC}">
              <c16:uniqueId val="{00000002-A184-442E-8D79-E0251D0FB93F}"/>
            </c:ext>
          </c:extLst>
        </c:ser>
        <c:ser>
          <c:idx val="3"/>
          <c:order val="3"/>
          <c:tx>
            <c:strRef>
              <c:f>電子契約!$B$7</c:f>
              <c:strCache>
                <c:ptCount val="1"/>
                <c:pt idx="0">
                  <c:v>行っていない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電子契約!$D$7</c:f>
              <c:numCache>
                <c:formatCode>0.0%</c:formatCode>
                <c:ptCount val="1"/>
                <c:pt idx="0">
                  <c:v>0.38461538461538464</c:v>
                </c:pt>
              </c:numCache>
            </c:numRef>
          </c:val>
          <c:extLst>
            <c:ext xmlns:c16="http://schemas.microsoft.com/office/drawing/2014/chart" uri="{C3380CC4-5D6E-409C-BE32-E72D297353CC}">
              <c16:uniqueId val="{00000003-A184-442E-8D79-E0251D0FB93F}"/>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電子契約を利用している理由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電子契約!$B$15:$B$21</c:f>
              <c:strCache>
                <c:ptCount val="7"/>
                <c:pt idx="0">
                  <c:v>取引先からの指示・要請</c:v>
                </c:pt>
                <c:pt idx="1">
                  <c:v>印紙税の節約</c:v>
                </c:pt>
                <c:pt idx="2">
                  <c:v>事務の省力化</c:v>
                </c:pt>
                <c:pt idx="3">
                  <c:v>環境配慮（ぺーバーレス）</c:v>
                </c:pt>
                <c:pt idx="4">
                  <c:v>契約書の検索や確認が容易（便利）</c:v>
                </c:pt>
                <c:pt idx="5">
                  <c:v>保管に便利</c:v>
                </c:pt>
                <c:pt idx="6">
                  <c:v>その他</c:v>
                </c:pt>
              </c:strCache>
            </c:strRef>
          </c:cat>
          <c:val>
            <c:numRef>
              <c:f>電子契約!$D$15:$D$21</c:f>
              <c:numCache>
                <c:formatCode>0.0%</c:formatCode>
                <c:ptCount val="7"/>
                <c:pt idx="0">
                  <c:v>0.76190476190476186</c:v>
                </c:pt>
                <c:pt idx="1">
                  <c:v>0.47619047619047616</c:v>
                </c:pt>
                <c:pt idx="2">
                  <c:v>0.5714285714285714</c:v>
                </c:pt>
                <c:pt idx="3">
                  <c:v>0.2857142857142857</c:v>
                </c:pt>
                <c:pt idx="4">
                  <c:v>0.38095238095238093</c:v>
                </c:pt>
                <c:pt idx="5">
                  <c:v>0.38095238095238093</c:v>
                </c:pt>
                <c:pt idx="6">
                  <c:v>0</c:v>
                </c:pt>
              </c:numCache>
            </c:numRef>
          </c:val>
          <c:extLst xmlns:c15="http://schemas.microsoft.com/office/drawing/2012/chart">
            <c:ext xmlns:c16="http://schemas.microsoft.com/office/drawing/2014/chart" uri="{C3380CC4-5D6E-409C-BE32-E72D297353CC}">
              <c16:uniqueId val="{00000000-12C0-4113-9975-1D1322CAB9E4}"/>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電子契約を利用していない理由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電子契約!$B$29:$B$38</c:f>
              <c:strCache>
                <c:ptCount val="10"/>
                <c:pt idx="0">
                  <c:v>取引先からの要請がない（取引先の体制整備不足を含む）</c:v>
                </c:pt>
                <c:pt idx="1">
                  <c:v>導入に見合う仕事量がない</c:v>
                </c:pt>
                <c:pt idx="2">
                  <c:v>導入や維持するためのコストがかかる（コストメリットがない）</c:v>
                </c:pt>
                <c:pt idx="3">
                  <c:v>電子契約やＩＴの知識がない（電子化への不安・抵抗感を含む）</c:v>
                </c:pt>
                <c:pt idx="4">
                  <c:v>人員の確保ができない</c:v>
                </c:pt>
                <c:pt idx="5">
                  <c:v>通信環境の整備（セキュリティ対策等）が必要</c:v>
                </c:pt>
                <c:pt idx="6">
                  <c:v>電子契約書の長期保存や管理が不安</c:v>
                </c:pt>
                <c:pt idx="7">
                  <c:v>電子契約になじまない書類を利用している</c:v>
                </c:pt>
                <c:pt idx="8">
                  <c:v>電子契約サービス会社が信頼できない</c:v>
                </c:pt>
                <c:pt idx="9">
                  <c:v>その他</c:v>
                </c:pt>
              </c:strCache>
            </c:strRef>
          </c:cat>
          <c:val>
            <c:numRef>
              <c:f>電子契約!$D$29:$D$38</c:f>
              <c:numCache>
                <c:formatCode>0.0%</c:formatCode>
                <c:ptCount val="10"/>
                <c:pt idx="0">
                  <c:v>0.66666666666666663</c:v>
                </c:pt>
                <c:pt idx="1">
                  <c:v>0.53333333333333333</c:v>
                </c:pt>
                <c:pt idx="2">
                  <c:v>0.2</c:v>
                </c:pt>
                <c:pt idx="3">
                  <c:v>0.2</c:v>
                </c:pt>
                <c:pt idx="4">
                  <c:v>0.2</c:v>
                </c:pt>
                <c:pt idx="5">
                  <c:v>6.6666666666666666E-2</c:v>
                </c:pt>
                <c:pt idx="6">
                  <c:v>6.6666666666666666E-2</c:v>
                </c:pt>
                <c:pt idx="7">
                  <c:v>0</c:v>
                </c:pt>
                <c:pt idx="8">
                  <c:v>0</c:v>
                </c:pt>
                <c:pt idx="9">
                  <c:v>0</c:v>
                </c:pt>
              </c:numCache>
            </c:numRef>
          </c:val>
          <c:extLst xmlns:c15="http://schemas.microsoft.com/office/drawing/2012/chart">
            <c:ext xmlns:c16="http://schemas.microsoft.com/office/drawing/2014/chart" uri="{C3380CC4-5D6E-409C-BE32-E72D297353CC}">
              <c16:uniqueId val="{00000000-783B-480F-9F38-0BBC95018B3A}"/>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8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電子契約の利用状況（元請－下請間）</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電子契約!$B$52</c:f>
              <c:strCache>
                <c:ptCount val="1"/>
                <c:pt idx="0">
                  <c:v>行っている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電子契約!$D$52</c:f>
              <c:numCache>
                <c:formatCode>0.0%</c:formatCode>
                <c:ptCount val="1"/>
                <c:pt idx="0">
                  <c:v>2.564102564102564E-2</c:v>
                </c:pt>
              </c:numCache>
            </c:numRef>
          </c:val>
          <c:extLst>
            <c:ext xmlns:c16="http://schemas.microsoft.com/office/drawing/2014/chart" uri="{C3380CC4-5D6E-409C-BE32-E72D297353CC}">
              <c16:uniqueId val="{00000000-C8CA-4DAB-AFF1-00FC94272CE4}"/>
            </c:ext>
          </c:extLst>
        </c:ser>
        <c:ser>
          <c:idx val="1"/>
          <c:order val="1"/>
          <c:tx>
            <c:strRef>
              <c:f>電子契約!$B$53</c:f>
              <c:strCache>
                <c:ptCount val="1"/>
                <c:pt idx="0">
                  <c:v>一部行っている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電子契約!$D$53</c:f>
              <c:numCache>
                <c:formatCode>0.0%</c:formatCode>
                <c:ptCount val="1"/>
                <c:pt idx="0">
                  <c:v>0.15384615384615385</c:v>
                </c:pt>
              </c:numCache>
            </c:numRef>
          </c:val>
          <c:extLst>
            <c:ext xmlns:c16="http://schemas.microsoft.com/office/drawing/2014/chart" uri="{C3380CC4-5D6E-409C-BE32-E72D297353CC}">
              <c16:uniqueId val="{00000001-C8CA-4DAB-AFF1-00FC94272CE4}"/>
            </c:ext>
          </c:extLst>
        </c:ser>
        <c:ser>
          <c:idx val="2"/>
          <c:order val="2"/>
          <c:tx>
            <c:strRef>
              <c:f>電子契約!$B$54</c:f>
              <c:strCache>
                <c:ptCount val="1"/>
                <c:pt idx="0">
                  <c:v>今後行う予定</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電子契約!$D$54</c:f>
              <c:numCache>
                <c:formatCode>0.0%</c:formatCode>
                <c:ptCount val="1"/>
                <c:pt idx="0">
                  <c:v>0.28205128205128205</c:v>
                </c:pt>
              </c:numCache>
            </c:numRef>
          </c:val>
          <c:extLst>
            <c:ext xmlns:c16="http://schemas.microsoft.com/office/drawing/2014/chart" uri="{C3380CC4-5D6E-409C-BE32-E72D297353CC}">
              <c16:uniqueId val="{00000002-C8CA-4DAB-AFF1-00FC94272CE4}"/>
            </c:ext>
          </c:extLst>
        </c:ser>
        <c:ser>
          <c:idx val="3"/>
          <c:order val="3"/>
          <c:tx>
            <c:strRef>
              <c:f>電子契約!$B$55</c:f>
              <c:strCache>
                <c:ptCount val="1"/>
                <c:pt idx="0">
                  <c:v>行っていない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電子契約!$D$55</c:f>
              <c:numCache>
                <c:formatCode>0.0%</c:formatCode>
                <c:ptCount val="1"/>
                <c:pt idx="0">
                  <c:v>0.53846153846153844</c:v>
                </c:pt>
              </c:numCache>
            </c:numRef>
          </c:val>
          <c:extLst>
            <c:ext xmlns:c16="http://schemas.microsoft.com/office/drawing/2014/chart" uri="{C3380CC4-5D6E-409C-BE32-E72D297353CC}">
              <c16:uniqueId val="{00000003-C8CA-4DAB-AFF1-00FC94272CE4}"/>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電子契約を利用している理由（元請－下請間）</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電子契約!$B$63:$B$69</c:f>
              <c:strCache>
                <c:ptCount val="7"/>
                <c:pt idx="0">
                  <c:v>印紙税の節約</c:v>
                </c:pt>
                <c:pt idx="1">
                  <c:v>事務の省略化</c:v>
                </c:pt>
                <c:pt idx="2">
                  <c:v>取引先からの指示・要請</c:v>
                </c:pt>
                <c:pt idx="3">
                  <c:v>環境配慮（ペーパーレス）</c:v>
                </c:pt>
                <c:pt idx="4">
                  <c:v>契約書の検索や確認が容易（便利）</c:v>
                </c:pt>
                <c:pt idx="5">
                  <c:v>保管に便利</c:v>
                </c:pt>
                <c:pt idx="6">
                  <c:v>その他</c:v>
                </c:pt>
              </c:strCache>
            </c:strRef>
          </c:cat>
          <c:val>
            <c:numRef>
              <c:f>電子契約!$D$63:$D$69</c:f>
              <c:numCache>
                <c:formatCode>0.0%</c:formatCode>
                <c:ptCount val="7"/>
                <c:pt idx="0">
                  <c:v>0.42857142857142855</c:v>
                </c:pt>
                <c:pt idx="1">
                  <c:v>0.5714285714285714</c:v>
                </c:pt>
                <c:pt idx="2">
                  <c:v>0.5714285714285714</c:v>
                </c:pt>
                <c:pt idx="3">
                  <c:v>0.2857142857142857</c:v>
                </c:pt>
                <c:pt idx="4">
                  <c:v>0.2857142857142857</c:v>
                </c:pt>
                <c:pt idx="5">
                  <c:v>0.14285714285714285</c:v>
                </c:pt>
                <c:pt idx="6">
                  <c:v>0.14285714285714285</c:v>
                </c:pt>
              </c:numCache>
            </c:numRef>
          </c:val>
          <c:extLst xmlns:c15="http://schemas.microsoft.com/office/drawing/2012/chart">
            <c:ext xmlns:c16="http://schemas.microsoft.com/office/drawing/2014/chart" uri="{C3380CC4-5D6E-409C-BE32-E72D297353CC}">
              <c16:uniqueId val="{00000000-139E-4EB9-8C82-42A5AC23B814}"/>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電子契約を利用していない理由（元請－下請間）</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電子契約!$B$77:$B$86</c:f>
              <c:strCache>
                <c:ptCount val="10"/>
                <c:pt idx="0">
                  <c:v>取引先からの要請がない（取引先が未対応・体制整備不足を含む）</c:v>
                </c:pt>
                <c:pt idx="1">
                  <c:v>導入に見合う仕事量がない</c:v>
                </c:pt>
                <c:pt idx="2">
                  <c:v>導入コストがかかる（コストメリットがない）</c:v>
                </c:pt>
                <c:pt idx="3">
                  <c:v>電子契約やＩＴの知識がない（電子化への不安・抵抗感を含む）</c:v>
                </c:pt>
                <c:pt idx="4">
                  <c:v>対応する人員・人材の確保ができない</c:v>
                </c:pt>
                <c:pt idx="5">
                  <c:v>通信環境の整備（セキュリティ対策等）が必要</c:v>
                </c:pt>
                <c:pt idx="6">
                  <c:v>電子契約になじまない書類を利用している</c:v>
                </c:pt>
                <c:pt idx="7">
                  <c:v>電子契約書の長期保存や管理が不安</c:v>
                </c:pt>
                <c:pt idx="8">
                  <c:v>電子契約サービス会社が信頼できない</c:v>
                </c:pt>
                <c:pt idx="9">
                  <c:v>その他</c:v>
                </c:pt>
              </c:strCache>
            </c:strRef>
          </c:cat>
          <c:val>
            <c:numRef>
              <c:f>電子契約!$D$77:$D$86</c:f>
              <c:numCache>
                <c:formatCode>0.0%</c:formatCode>
                <c:ptCount val="10"/>
                <c:pt idx="0">
                  <c:v>0.52380952380952384</c:v>
                </c:pt>
                <c:pt idx="1">
                  <c:v>0.33333333333333331</c:v>
                </c:pt>
                <c:pt idx="2">
                  <c:v>0.38095238095238093</c:v>
                </c:pt>
                <c:pt idx="3">
                  <c:v>0.33333333333333331</c:v>
                </c:pt>
                <c:pt idx="4">
                  <c:v>0.33333333333333331</c:v>
                </c:pt>
                <c:pt idx="5">
                  <c:v>4.7619047619047616E-2</c:v>
                </c:pt>
                <c:pt idx="6">
                  <c:v>4.7619047619047616E-2</c:v>
                </c:pt>
                <c:pt idx="7">
                  <c:v>4.7619047619047616E-2</c:v>
                </c:pt>
                <c:pt idx="8">
                  <c:v>0</c:v>
                </c:pt>
                <c:pt idx="9">
                  <c:v>4.7619047619047616E-2</c:v>
                </c:pt>
              </c:numCache>
            </c:numRef>
          </c:val>
          <c:extLst xmlns:c15="http://schemas.microsoft.com/office/drawing/2012/chart">
            <c:ext xmlns:c16="http://schemas.microsoft.com/office/drawing/2014/chart" uri="{C3380CC4-5D6E-409C-BE32-E72D297353CC}">
              <c16:uniqueId val="{00000000-B649-40A1-B078-512F47702650}"/>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8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電子取引システムの利用状況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電子取引!$B$4</c:f>
              <c:strCache>
                <c:ptCount val="1"/>
                <c:pt idx="0">
                  <c:v>行っている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電子取引!$D$3</c:f>
              <c:strCache>
                <c:ptCount val="1"/>
                <c:pt idx="0">
                  <c:v>構成比</c:v>
                </c:pt>
              </c:strCache>
            </c:strRef>
          </c:cat>
          <c:val>
            <c:numRef>
              <c:f>電子取引!$D$4</c:f>
              <c:numCache>
                <c:formatCode>0.0%</c:formatCode>
                <c:ptCount val="1"/>
                <c:pt idx="0">
                  <c:v>0</c:v>
                </c:pt>
              </c:numCache>
            </c:numRef>
          </c:val>
          <c:extLst>
            <c:ext xmlns:c16="http://schemas.microsoft.com/office/drawing/2014/chart" uri="{C3380CC4-5D6E-409C-BE32-E72D297353CC}">
              <c16:uniqueId val="{00000000-6A84-499F-A810-2B8D74CAD515}"/>
            </c:ext>
          </c:extLst>
        </c:ser>
        <c:ser>
          <c:idx val="2"/>
          <c:order val="1"/>
          <c:tx>
            <c:strRef>
              <c:f>電子取引!$B$5</c:f>
              <c:strCache>
                <c:ptCount val="1"/>
                <c:pt idx="0">
                  <c:v>一部行っている</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電子取引!$D$3</c:f>
              <c:strCache>
                <c:ptCount val="1"/>
                <c:pt idx="0">
                  <c:v>構成比</c:v>
                </c:pt>
              </c:strCache>
            </c:strRef>
          </c:cat>
          <c:val>
            <c:numRef>
              <c:f>電子取引!$D$5</c:f>
              <c:numCache>
                <c:formatCode>0.0%</c:formatCode>
                <c:ptCount val="1"/>
                <c:pt idx="0">
                  <c:v>0.25641025641025639</c:v>
                </c:pt>
              </c:numCache>
            </c:numRef>
          </c:val>
          <c:extLst>
            <c:ext xmlns:c16="http://schemas.microsoft.com/office/drawing/2014/chart" uri="{C3380CC4-5D6E-409C-BE32-E72D297353CC}">
              <c16:uniqueId val="{00000001-6A84-499F-A810-2B8D74CAD515}"/>
            </c:ext>
          </c:extLst>
        </c:ser>
        <c:ser>
          <c:idx val="1"/>
          <c:order val="2"/>
          <c:tx>
            <c:strRef>
              <c:f>電子取引!$B$6</c:f>
              <c:strCache>
                <c:ptCount val="1"/>
                <c:pt idx="0">
                  <c:v>今後行う予定</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電子取引!$D$3</c:f>
              <c:strCache>
                <c:ptCount val="1"/>
                <c:pt idx="0">
                  <c:v>構成比</c:v>
                </c:pt>
              </c:strCache>
            </c:strRef>
          </c:cat>
          <c:val>
            <c:numRef>
              <c:f>電子取引!$D$6</c:f>
              <c:numCache>
                <c:formatCode>0.0%</c:formatCode>
                <c:ptCount val="1"/>
                <c:pt idx="0">
                  <c:v>0.25641025641025639</c:v>
                </c:pt>
              </c:numCache>
            </c:numRef>
          </c:val>
          <c:extLst>
            <c:ext xmlns:c16="http://schemas.microsoft.com/office/drawing/2014/chart" uri="{C3380CC4-5D6E-409C-BE32-E72D297353CC}">
              <c16:uniqueId val="{00000002-6A84-499F-A810-2B8D74CAD515}"/>
            </c:ext>
          </c:extLst>
        </c:ser>
        <c:ser>
          <c:idx val="3"/>
          <c:order val="3"/>
          <c:tx>
            <c:strRef>
              <c:f>電子取引!$B$7</c:f>
              <c:strCache>
                <c:ptCount val="1"/>
                <c:pt idx="0">
                  <c:v>行っていない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電子取引!$D$3</c:f>
              <c:strCache>
                <c:ptCount val="1"/>
                <c:pt idx="0">
                  <c:v>構成比</c:v>
                </c:pt>
              </c:strCache>
            </c:strRef>
          </c:cat>
          <c:val>
            <c:numRef>
              <c:f>電子取引!$D$7</c:f>
              <c:numCache>
                <c:formatCode>0.0%</c:formatCode>
                <c:ptCount val="1"/>
                <c:pt idx="0">
                  <c:v>0.48717948717948717</c:v>
                </c:pt>
              </c:numCache>
            </c:numRef>
          </c:val>
          <c:extLst>
            <c:ext xmlns:c16="http://schemas.microsoft.com/office/drawing/2014/chart" uri="{C3380CC4-5D6E-409C-BE32-E72D297353CC}">
              <c16:uniqueId val="{00000003-6A84-499F-A810-2B8D74CAD515}"/>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導入している電子取引システム</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電子取引!$B$15:$B$17</c:f>
              <c:strCache>
                <c:ptCount val="3"/>
                <c:pt idx="0">
                  <c:v>既成のシステム（パッケージシステム、クラウド上のサービス含む）</c:v>
                </c:pt>
                <c:pt idx="1">
                  <c:v>ＣＩ－ＮＥＴ</c:v>
                </c:pt>
                <c:pt idx="2">
                  <c:v>自社の独自システム</c:v>
                </c:pt>
              </c:strCache>
            </c:strRef>
          </c:cat>
          <c:val>
            <c:numRef>
              <c:f>電子取引!$D$15:$D$17</c:f>
              <c:numCache>
                <c:formatCode>0.0%</c:formatCode>
                <c:ptCount val="3"/>
                <c:pt idx="0">
                  <c:v>0.8</c:v>
                </c:pt>
                <c:pt idx="1">
                  <c:v>0.1</c:v>
                </c:pt>
                <c:pt idx="2">
                  <c:v>0</c:v>
                </c:pt>
              </c:numCache>
            </c:numRef>
          </c:val>
          <c:extLst xmlns:c15="http://schemas.microsoft.com/office/drawing/2012/chart">
            <c:ext xmlns:c16="http://schemas.microsoft.com/office/drawing/2014/chart" uri="{C3380CC4-5D6E-409C-BE32-E72D297353CC}">
              <c16:uniqueId val="{00000000-B134-477B-8F24-06CAFF783D5D}"/>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電子取引システムを利用している業務</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電子取引!$B$25:$B$29</c:f>
              <c:strCache>
                <c:ptCount val="5"/>
                <c:pt idx="0">
                  <c:v>出来高報告・確認、請求業務</c:v>
                </c:pt>
                <c:pt idx="1">
                  <c:v>購買見積り・契約業務</c:v>
                </c:pt>
                <c:pt idx="2">
                  <c:v>契約前見積り業務（建築・設備、設備機器）</c:v>
                </c:pt>
                <c:pt idx="3">
                  <c:v>資材等取引</c:v>
                </c:pt>
                <c:pt idx="4">
                  <c:v>その他</c:v>
                </c:pt>
              </c:strCache>
            </c:strRef>
          </c:cat>
          <c:val>
            <c:numRef>
              <c:f>電子取引!$D$25:$D$29</c:f>
              <c:numCache>
                <c:formatCode>0.0%</c:formatCode>
                <c:ptCount val="5"/>
                <c:pt idx="0">
                  <c:v>0.6</c:v>
                </c:pt>
                <c:pt idx="1">
                  <c:v>0.3</c:v>
                </c:pt>
                <c:pt idx="2">
                  <c:v>0.3</c:v>
                </c:pt>
                <c:pt idx="3">
                  <c:v>0</c:v>
                </c:pt>
                <c:pt idx="4">
                  <c:v>0</c:v>
                </c:pt>
              </c:numCache>
            </c:numRef>
          </c:val>
          <c:extLst xmlns:c15="http://schemas.microsoft.com/office/drawing/2012/chart">
            <c:ext xmlns:c16="http://schemas.microsoft.com/office/drawing/2014/chart" uri="{C3380CC4-5D6E-409C-BE32-E72D297353CC}">
              <c16:uniqueId val="{00000000-17DE-44AF-91B1-0C5870CE818C}"/>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電子取引システムを利用している理由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電子取引!$B$37:$B$44</c:f>
              <c:strCache>
                <c:ptCount val="8"/>
                <c:pt idx="0">
                  <c:v>事務の省略化</c:v>
                </c:pt>
                <c:pt idx="1">
                  <c:v>取引先からの指示・要請</c:v>
                </c:pt>
                <c:pt idx="2">
                  <c:v>印紙税の節約</c:v>
                </c:pt>
                <c:pt idx="3">
                  <c:v>環境配慮（ペーパーレス）</c:v>
                </c:pt>
                <c:pt idx="4">
                  <c:v>書類の検索や確認が容易（便利）</c:v>
                </c:pt>
                <c:pt idx="5">
                  <c:v>保管に便利</c:v>
                </c:pt>
                <c:pt idx="6">
                  <c:v>各種制度（インボイス、電子帳簿保存法）への対応に便利</c:v>
                </c:pt>
                <c:pt idx="7">
                  <c:v>その他</c:v>
                </c:pt>
              </c:strCache>
            </c:strRef>
          </c:cat>
          <c:val>
            <c:numRef>
              <c:f>電子取引!$D$37:$D$44</c:f>
              <c:numCache>
                <c:formatCode>0.0%</c:formatCode>
                <c:ptCount val="8"/>
                <c:pt idx="0">
                  <c:v>0.7</c:v>
                </c:pt>
                <c:pt idx="1">
                  <c:v>0.5</c:v>
                </c:pt>
                <c:pt idx="2">
                  <c:v>0.6</c:v>
                </c:pt>
                <c:pt idx="3">
                  <c:v>0.4</c:v>
                </c:pt>
                <c:pt idx="4">
                  <c:v>0.3</c:v>
                </c:pt>
                <c:pt idx="5">
                  <c:v>0.3</c:v>
                </c:pt>
                <c:pt idx="6">
                  <c:v>0.5</c:v>
                </c:pt>
                <c:pt idx="7">
                  <c:v>0</c:v>
                </c:pt>
              </c:numCache>
            </c:numRef>
          </c:val>
          <c:extLst xmlns:c15="http://schemas.microsoft.com/office/drawing/2012/chart">
            <c:ext xmlns:c16="http://schemas.microsoft.com/office/drawing/2014/chart" uri="{C3380CC4-5D6E-409C-BE32-E72D297353CC}">
              <c16:uniqueId val="{00000000-B452-4ABB-86B2-2585DDC4B8D3}"/>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8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（都道府県・土木）</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9603667913623782"/>
          <c:y val="0.26824110400834045"/>
          <c:w val="0.42915495409147369"/>
          <c:h val="0.65844184111132453"/>
        </c:manualLayout>
      </c:layout>
      <c:pieChart>
        <c:varyColors val="1"/>
        <c:ser>
          <c:idx val="1"/>
          <c:order val="1"/>
          <c:tx>
            <c:strRef>
              <c:f>回答者属性!$E$54</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5AAE-45F0-B4A9-8C6A7F7659B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5AAE-45F0-B4A9-8C6A7F7659B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5AAE-45F0-B4A9-8C6A7F7659B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5AAE-45F0-B4A9-8C6A7F7659B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5AAE-45F0-B4A9-8C6A7F7659B8}"/>
              </c:ext>
            </c:extLst>
          </c:dPt>
          <c:dLbls>
            <c:dLbl>
              <c:idx val="0"/>
              <c:layout>
                <c:manualLayout>
                  <c:x val="-0.15017998544474989"/>
                  <c:y val="-7.530065519247784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AE-45F0-B4A9-8C6A7F7659B8}"/>
                </c:ext>
              </c:extLst>
            </c:dLbl>
            <c:dLbl>
              <c:idx val="1"/>
              <c:layout>
                <c:manualLayout>
                  <c:x val="0.12360101235023842"/>
                  <c:y val="7.4925374162073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AE-45F0-B4A9-8C6A7F7659B8}"/>
                </c:ext>
              </c:extLst>
            </c:dLbl>
            <c:dLbl>
              <c:idx val="2"/>
              <c:layout>
                <c:manualLayout>
                  <c:x val="6.0516602761152692E-2"/>
                  <c:y val="9.716576748413667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AE-45F0-B4A9-8C6A7F7659B8}"/>
                </c:ext>
              </c:extLst>
            </c:dLbl>
            <c:dLbl>
              <c:idx val="3"/>
              <c:layout>
                <c:manualLayout>
                  <c:x val="-9.3177261033662515E-3"/>
                  <c:y val="-5.333955206818660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AE-45F0-B4A9-8C6A7F7659B8}"/>
                </c:ext>
              </c:extLst>
            </c:dLbl>
            <c:dLbl>
              <c:idx val="4"/>
              <c:layout>
                <c:manualLayout>
                  <c:x val="0.14191540242381759"/>
                  <c:y val="-1.42591932106047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AE-45F0-B4A9-8C6A7F7659B8}"/>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回答者属性!$C$55:$C$59</c:f>
              <c:strCache>
                <c:ptCount val="5"/>
                <c:pt idx="0">
                  <c:v>S・A</c:v>
                </c:pt>
                <c:pt idx="1">
                  <c:v>B</c:v>
                </c:pt>
                <c:pt idx="2">
                  <c:v>C</c:v>
                </c:pt>
                <c:pt idx="3">
                  <c:v>D</c:v>
                </c:pt>
                <c:pt idx="4">
                  <c:v>該当なし</c:v>
                </c:pt>
              </c:strCache>
            </c:strRef>
          </c:cat>
          <c:val>
            <c:numRef>
              <c:f>回答者属性!$E$55:$E$59</c:f>
              <c:numCache>
                <c:formatCode>0.0%</c:formatCode>
                <c:ptCount val="5"/>
                <c:pt idx="0">
                  <c:v>0.61538461538461542</c:v>
                </c:pt>
                <c:pt idx="1">
                  <c:v>0.28205128205128205</c:v>
                </c:pt>
                <c:pt idx="2">
                  <c:v>0.10256410256410256</c:v>
                </c:pt>
                <c:pt idx="3">
                  <c:v>0</c:v>
                </c:pt>
                <c:pt idx="4">
                  <c:v>0</c:v>
                </c:pt>
              </c:numCache>
            </c:numRef>
          </c:val>
          <c:extLst>
            <c:ext xmlns:c16="http://schemas.microsoft.com/office/drawing/2014/chart" uri="{C3380CC4-5D6E-409C-BE32-E72D297353CC}">
              <c16:uniqueId val="{0000000A-5AAE-45F0-B4A9-8C6A7F7659B8}"/>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回答者属性!$D$54</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C-5AAE-45F0-B4A9-8C6A7F7659B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E-5AAE-45F0-B4A9-8C6A7F7659B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0-5AAE-45F0-B4A9-8C6A7F7659B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2-5AAE-45F0-B4A9-8C6A7F7659B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4-5AAE-45F0-B4A9-8C6A7F7659B8}"/>
                    </c:ext>
                  </c:extLst>
                </c:dPt>
                <c:cat>
                  <c:strRef>
                    <c:extLst>
                      <c:ext uri="{02D57815-91ED-43cb-92C2-25804820EDAC}">
                        <c15:formulaRef>
                          <c15:sqref>回答者属性!$C$55:$C$59</c15:sqref>
                        </c15:formulaRef>
                      </c:ext>
                    </c:extLst>
                    <c:strCache>
                      <c:ptCount val="5"/>
                      <c:pt idx="0">
                        <c:v>S・A</c:v>
                      </c:pt>
                      <c:pt idx="1">
                        <c:v>B</c:v>
                      </c:pt>
                      <c:pt idx="2">
                        <c:v>C</c:v>
                      </c:pt>
                      <c:pt idx="3">
                        <c:v>D</c:v>
                      </c:pt>
                      <c:pt idx="4">
                        <c:v>該当なし</c:v>
                      </c:pt>
                    </c:strCache>
                  </c:strRef>
                </c:cat>
                <c:val>
                  <c:numRef>
                    <c:extLst>
                      <c:ext uri="{02D57815-91ED-43cb-92C2-25804820EDAC}">
                        <c15:formulaRef>
                          <c15:sqref>回答者属性!$D$55:$D$59</c15:sqref>
                        </c15:formulaRef>
                      </c:ext>
                    </c:extLst>
                    <c:numCache>
                      <c:formatCode>General</c:formatCode>
                      <c:ptCount val="5"/>
                      <c:pt idx="0">
                        <c:v>24</c:v>
                      </c:pt>
                      <c:pt idx="1">
                        <c:v>11</c:v>
                      </c:pt>
                      <c:pt idx="2">
                        <c:v>4</c:v>
                      </c:pt>
                      <c:pt idx="3">
                        <c:v>0</c:v>
                      </c:pt>
                      <c:pt idx="4">
                        <c:v>0</c:v>
                      </c:pt>
                    </c:numCache>
                  </c:numRef>
                </c:val>
                <c:extLst>
                  <c:ext xmlns:c16="http://schemas.microsoft.com/office/drawing/2014/chart" uri="{C3380CC4-5D6E-409C-BE32-E72D297353CC}">
                    <c16:uniqueId val="{00000015-5AAE-45F0-B4A9-8C6A7F7659B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電子取引システムを利用していない理由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電子取引!$B$52:$B$61</c:f>
              <c:strCache>
                <c:ptCount val="10"/>
                <c:pt idx="0">
                  <c:v>取引先からの要請がない（取引先が未対応・体制整備不足を含む）</c:v>
                </c:pt>
                <c:pt idx="1">
                  <c:v>導入や利用するためのコストがかかる（コストメリットがない）</c:v>
                </c:pt>
                <c:pt idx="2">
                  <c:v>導入に見合う仕事量がない</c:v>
                </c:pt>
                <c:pt idx="3">
                  <c:v>電子取引やＩＴの知識がない（電子化への不安・抵抗感を含む）</c:v>
                </c:pt>
                <c:pt idx="4">
                  <c:v>対応する人員・人材の確保ができない</c:v>
                </c:pt>
                <c:pt idx="5">
                  <c:v>取引先の利用システムとの互換性がない</c:v>
                </c:pt>
                <c:pt idx="6">
                  <c:v>通信環境の整備（セキュリティ対策等）が必要</c:v>
                </c:pt>
                <c:pt idx="7">
                  <c:v>社内の他業務システムとの互換性がない</c:v>
                </c:pt>
                <c:pt idx="8">
                  <c:v>電子取引サービス会社が信頼できない</c:v>
                </c:pt>
                <c:pt idx="9">
                  <c:v>その他</c:v>
                </c:pt>
              </c:strCache>
            </c:strRef>
          </c:cat>
          <c:val>
            <c:numRef>
              <c:f>電子取引!$D$52:$D$61</c:f>
              <c:numCache>
                <c:formatCode>0.0%</c:formatCode>
                <c:ptCount val="10"/>
                <c:pt idx="0">
                  <c:v>0.57894736842105265</c:v>
                </c:pt>
                <c:pt idx="1">
                  <c:v>0.31578947368421051</c:v>
                </c:pt>
                <c:pt idx="2">
                  <c:v>0.31578947368421051</c:v>
                </c:pt>
                <c:pt idx="3">
                  <c:v>0.42105263157894735</c:v>
                </c:pt>
                <c:pt idx="4">
                  <c:v>0.31578947368421051</c:v>
                </c:pt>
                <c:pt idx="5">
                  <c:v>0.15789473684210525</c:v>
                </c:pt>
                <c:pt idx="6">
                  <c:v>5.2631578947368418E-2</c:v>
                </c:pt>
                <c:pt idx="7">
                  <c:v>5.2631578947368418E-2</c:v>
                </c:pt>
                <c:pt idx="8">
                  <c:v>0</c:v>
                </c:pt>
                <c:pt idx="9">
                  <c:v>5.2631578947368418E-2</c:v>
                </c:pt>
              </c:numCache>
            </c:numRef>
          </c:val>
          <c:extLst xmlns:c15="http://schemas.microsoft.com/office/drawing/2012/chart">
            <c:ext xmlns:c16="http://schemas.microsoft.com/office/drawing/2014/chart" uri="{C3380CC4-5D6E-409C-BE32-E72D297353CC}">
              <c16:uniqueId val="{00000000-7E15-40DB-AFE5-068A2BC3403D}"/>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8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70000000000000007"/>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請負代金の支払い手段（民間）</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工事代金!$B$4</c:f>
              <c:strCache>
                <c:ptCount val="1"/>
                <c:pt idx="0">
                  <c:v>全額現金</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工事代金!$D$4</c:f>
              <c:numCache>
                <c:formatCode>0.0%</c:formatCode>
                <c:ptCount val="1"/>
                <c:pt idx="0">
                  <c:v>0.84615384615384615</c:v>
                </c:pt>
              </c:numCache>
            </c:numRef>
          </c:val>
          <c:extLst>
            <c:ext xmlns:c16="http://schemas.microsoft.com/office/drawing/2014/chart" uri="{C3380CC4-5D6E-409C-BE32-E72D297353CC}">
              <c16:uniqueId val="{00000000-F9D4-4B5D-AEF1-B4131AFF0BD1}"/>
            </c:ext>
          </c:extLst>
        </c:ser>
        <c:ser>
          <c:idx val="1"/>
          <c:order val="1"/>
          <c:tx>
            <c:strRef>
              <c:f>工事代金!$B$5</c:f>
              <c:strCache>
                <c:ptCount val="1"/>
                <c:pt idx="0">
                  <c:v>労務費相当分を現金、残りを手形</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工事代金!$D$5</c:f>
              <c:numCache>
                <c:formatCode>0.0%</c:formatCode>
                <c:ptCount val="1"/>
                <c:pt idx="0">
                  <c:v>7.6923076923076927E-2</c:v>
                </c:pt>
              </c:numCache>
            </c:numRef>
          </c:val>
          <c:extLst>
            <c:ext xmlns:c16="http://schemas.microsoft.com/office/drawing/2014/chart" uri="{C3380CC4-5D6E-409C-BE32-E72D297353CC}">
              <c16:uniqueId val="{00000001-F9D4-4B5D-AEF1-B4131AFF0BD1}"/>
            </c:ext>
          </c:extLst>
        </c:ser>
        <c:ser>
          <c:idx val="2"/>
          <c:order val="2"/>
          <c:tx>
            <c:strRef>
              <c:f>工事代金!$B$6</c:f>
              <c:strCache>
                <c:ptCount val="1"/>
                <c:pt idx="0">
                  <c:v>労務費に満たない額を現金、残りを手形</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dLbl>
              <c:idx val="0"/>
              <c:layout>
                <c:manualLayout>
                  <c:x val="0"/>
                  <c:y val="0.12248514867400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3-4E75-845F-972E36E23D6D}"/>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工事代金!$D$6</c:f>
              <c:numCache>
                <c:formatCode>0.0%</c:formatCode>
                <c:ptCount val="1"/>
                <c:pt idx="0">
                  <c:v>0</c:v>
                </c:pt>
              </c:numCache>
            </c:numRef>
          </c:val>
          <c:extLst>
            <c:ext xmlns:c16="http://schemas.microsoft.com/office/drawing/2014/chart" uri="{C3380CC4-5D6E-409C-BE32-E72D297353CC}">
              <c16:uniqueId val="{00000002-F9D4-4B5D-AEF1-B4131AFF0BD1}"/>
            </c:ext>
          </c:extLst>
        </c:ser>
        <c:ser>
          <c:idx val="3"/>
          <c:order val="3"/>
          <c:tx>
            <c:strRef>
              <c:f>工事代金!$B$7</c:f>
              <c:strCache>
                <c:ptCount val="1"/>
                <c:pt idx="0">
                  <c:v>一括決済方式、電子記録債権を利用</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dLbl>
              <c:idx val="0"/>
              <c:layout>
                <c:manualLayout>
                  <c:x val="-1.5484594657206349E-3"/>
                  <c:y val="5.10789169726487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D4-4B5D-AEF1-B4131AFF0BD1}"/>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工事代金!$D$7</c:f>
              <c:numCache>
                <c:formatCode>0.0%</c:formatCode>
                <c:ptCount val="1"/>
                <c:pt idx="0">
                  <c:v>5.128205128205128E-2</c:v>
                </c:pt>
              </c:numCache>
            </c:numRef>
          </c:val>
          <c:extLst>
            <c:ext xmlns:c16="http://schemas.microsoft.com/office/drawing/2014/chart" uri="{C3380CC4-5D6E-409C-BE32-E72D297353CC}">
              <c16:uniqueId val="{00000004-F9D4-4B5D-AEF1-B4131AFF0BD1}"/>
            </c:ext>
          </c:extLst>
        </c:ser>
        <c:ser>
          <c:idx val="4"/>
          <c:order val="4"/>
          <c:tx>
            <c:strRef>
              <c:f>工事代金!$B$8</c:f>
              <c:strCache>
                <c:ptCount val="1"/>
                <c:pt idx="0">
                  <c:v>全額手形</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dLbl>
              <c:idx val="0"/>
              <c:layout>
                <c:manualLayout>
                  <c:x val="9.9016057646562753E-4"/>
                  <c:y val="6.38142017024774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D4-4B5D-AEF1-B4131AFF0BD1}"/>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工事代金!$D$8</c:f>
              <c:numCache>
                <c:formatCode>0.0%</c:formatCode>
                <c:ptCount val="1"/>
                <c:pt idx="0">
                  <c:v>2.564102564102564E-2</c:v>
                </c:pt>
              </c:numCache>
            </c:numRef>
          </c:val>
          <c:extLst>
            <c:ext xmlns:c16="http://schemas.microsoft.com/office/drawing/2014/chart" uri="{C3380CC4-5D6E-409C-BE32-E72D297353CC}">
              <c16:uniqueId val="{00000006-F9D4-4B5D-AEF1-B4131AFF0BD1}"/>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手形の期間（民間）</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工事代金!$D$15</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工事代金!$B$16:$B$20</c:f>
              <c:strCache>
                <c:ptCount val="5"/>
                <c:pt idx="0">
                  <c:v>３０日以内</c:v>
                </c:pt>
                <c:pt idx="1">
                  <c:v>３１日以上６０日以内</c:v>
                </c:pt>
                <c:pt idx="2">
                  <c:v>６１日以上９０日以内</c:v>
                </c:pt>
                <c:pt idx="3">
                  <c:v>９１日以上１２０日以内</c:v>
                </c:pt>
                <c:pt idx="4">
                  <c:v>１２１日以上</c:v>
                </c:pt>
              </c:strCache>
            </c:strRef>
          </c:cat>
          <c:val>
            <c:numRef>
              <c:f>工事代金!$D$16:$D$20</c:f>
              <c:numCache>
                <c:formatCode>0.0%</c:formatCode>
                <c:ptCount val="5"/>
                <c:pt idx="0">
                  <c:v>0.25</c:v>
                </c:pt>
                <c:pt idx="1">
                  <c:v>0.5</c:v>
                </c:pt>
                <c:pt idx="2">
                  <c:v>0</c:v>
                </c:pt>
                <c:pt idx="3">
                  <c:v>0</c:v>
                </c:pt>
                <c:pt idx="4">
                  <c:v>0.25</c:v>
                </c:pt>
              </c:numCache>
            </c:numRef>
          </c:val>
          <c:extLst xmlns:c15="http://schemas.microsoft.com/office/drawing/2012/chart">
            <c:ext xmlns:c16="http://schemas.microsoft.com/office/drawing/2014/chart" uri="{C3380CC4-5D6E-409C-BE32-E72D297353CC}">
              <c16:uniqueId val="{00000000-1AA6-40F5-ADD9-BB004E4E5016}"/>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請負代金の支払い手段（</a:t>
            </a:r>
            <a:r>
              <a:rPr lang="ja-JP" altLang="ja-JP" sz="1400" b="0" i="0" u="none" strike="noStrike" cap="none" baseline="0">
                <a:solidFill>
                  <a:sysClr val="windowText" lastClr="000000"/>
                </a:solidFill>
                <a:effectLst/>
              </a:rPr>
              <a:t>元請</a:t>
            </a:r>
            <a:r>
              <a:rPr lang="en-US" altLang="ja-JP" sz="1400" b="0" i="0" u="none" strike="noStrike" cap="none" baseline="0">
                <a:solidFill>
                  <a:sysClr val="windowText" lastClr="000000"/>
                </a:solidFill>
                <a:effectLst/>
              </a:rPr>
              <a:t>―</a:t>
            </a:r>
            <a:r>
              <a:rPr lang="ja-JP" altLang="ja-JP" sz="1400" b="0" i="0" u="none" strike="noStrike" cap="none" baseline="0">
                <a:solidFill>
                  <a:sysClr val="windowText" lastClr="000000"/>
                </a:solidFill>
                <a:effectLst/>
              </a:rPr>
              <a:t>下請</a:t>
            </a:r>
            <a:r>
              <a:rPr lang="ja-JP" altLang="en-US" sz="1400" b="0" i="0" u="none" strike="noStrike" cap="none" baseline="0">
                <a:solidFill>
                  <a:sysClr val="windowText" lastClr="000000"/>
                </a:solidFill>
                <a:effectLst/>
              </a:rPr>
              <a:t>間</a:t>
            </a:r>
            <a:r>
              <a:rPr lang="ja-JP" altLang="en-US">
                <a:solidFill>
                  <a:sysClr val="windowText" lastClr="000000"/>
                </a:solidFill>
              </a:rPr>
              <a:t>）</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工事代金!$B$28</c:f>
              <c:strCache>
                <c:ptCount val="1"/>
                <c:pt idx="0">
                  <c:v>全額現金</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工事代金!$D$27</c:f>
              <c:strCache>
                <c:ptCount val="1"/>
                <c:pt idx="0">
                  <c:v>構成比</c:v>
                </c:pt>
              </c:strCache>
            </c:strRef>
          </c:cat>
          <c:val>
            <c:numRef>
              <c:f>工事代金!$D$28</c:f>
              <c:numCache>
                <c:formatCode>0.0%</c:formatCode>
                <c:ptCount val="1"/>
                <c:pt idx="0">
                  <c:v>0.69230769230769229</c:v>
                </c:pt>
              </c:numCache>
            </c:numRef>
          </c:val>
          <c:extLst>
            <c:ext xmlns:c16="http://schemas.microsoft.com/office/drawing/2014/chart" uri="{C3380CC4-5D6E-409C-BE32-E72D297353CC}">
              <c16:uniqueId val="{00000000-1F66-46A0-9C7E-BB28BA8AFB13}"/>
            </c:ext>
          </c:extLst>
        </c:ser>
        <c:ser>
          <c:idx val="1"/>
          <c:order val="1"/>
          <c:tx>
            <c:strRef>
              <c:f>工事代金!$B$29</c:f>
              <c:strCache>
                <c:ptCount val="1"/>
                <c:pt idx="0">
                  <c:v>労務費相当分を現金、残りを手形</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工事代金!$D$27</c:f>
              <c:strCache>
                <c:ptCount val="1"/>
                <c:pt idx="0">
                  <c:v>構成比</c:v>
                </c:pt>
              </c:strCache>
            </c:strRef>
          </c:cat>
          <c:val>
            <c:numRef>
              <c:f>工事代金!$D$29</c:f>
              <c:numCache>
                <c:formatCode>0.0%</c:formatCode>
                <c:ptCount val="1"/>
                <c:pt idx="0">
                  <c:v>0.28205128205128205</c:v>
                </c:pt>
              </c:numCache>
            </c:numRef>
          </c:val>
          <c:extLst>
            <c:ext xmlns:c16="http://schemas.microsoft.com/office/drawing/2014/chart" uri="{C3380CC4-5D6E-409C-BE32-E72D297353CC}">
              <c16:uniqueId val="{00000001-1F66-46A0-9C7E-BB28BA8AFB13}"/>
            </c:ext>
          </c:extLst>
        </c:ser>
        <c:ser>
          <c:idx val="2"/>
          <c:order val="2"/>
          <c:tx>
            <c:strRef>
              <c:f>工事代金!$B$30</c:f>
              <c:strCache>
                <c:ptCount val="1"/>
                <c:pt idx="0">
                  <c:v>労務費に満たない額を現金、残りを手形</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工事代金!$D$27</c:f>
              <c:strCache>
                <c:ptCount val="1"/>
                <c:pt idx="0">
                  <c:v>構成比</c:v>
                </c:pt>
              </c:strCache>
            </c:strRef>
          </c:cat>
          <c:val>
            <c:numRef>
              <c:f>工事代金!$D$30</c:f>
              <c:numCache>
                <c:formatCode>0.0%</c:formatCode>
                <c:ptCount val="1"/>
                <c:pt idx="0">
                  <c:v>0</c:v>
                </c:pt>
              </c:numCache>
            </c:numRef>
          </c:val>
          <c:extLst>
            <c:ext xmlns:c16="http://schemas.microsoft.com/office/drawing/2014/chart" uri="{C3380CC4-5D6E-409C-BE32-E72D297353CC}">
              <c16:uniqueId val="{00000002-1F66-46A0-9C7E-BB28BA8AFB13}"/>
            </c:ext>
          </c:extLst>
        </c:ser>
        <c:ser>
          <c:idx val="3"/>
          <c:order val="3"/>
          <c:tx>
            <c:strRef>
              <c:f>工事代金!$B$31</c:f>
              <c:strCache>
                <c:ptCount val="1"/>
                <c:pt idx="0">
                  <c:v>一括決済方式、電子記録債権を利用</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dLbl>
              <c:idx val="0"/>
              <c:layout>
                <c:manualLayout>
                  <c:x val="0"/>
                  <c:y val="0.121212121212121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66-46A0-9C7E-BB28BA8AFB13}"/>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工事代金!$D$27</c:f>
              <c:strCache>
                <c:ptCount val="1"/>
                <c:pt idx="0">
                  <c:v>構成比</c:v>
                </c:pt>
              </c:strCache>
            </c:strRef>
          </c:cat>
          <c:val>
            <c:numRef>
              <c:f>工事代金!$D$31</c:f>
              <c:numCache>
                <c:formatCode>0.0%</c:formatCode>
                <c:ptCount val="1"/>
                <c:pt idx="0">
                  <c:v>2.564102564102564E-2</c:v>
                </c:pt>
              </c:numCache>
            </c:numRef>
          </c:val>
          <c:extLst>
            <c:ext xmlns:c16="http://schemas.microsoft.com/office/drawing/2014/chart" uri="{C3380CC4-5D6E-409C-BE32-E72D297353CC}">
              <c16:uniqueId val="{00000004-1F66-46A0-9C7E-BB28BA8AFB13}"/>
            </c:ext>
          </c:extLst>
        </c:ser>
        <c:ser>
          <c:idx val="4"/>
          <c:order val="4"/>
          <c:tx>
            <c:strRef>
              <c:f>工事代金!$B$32</c:f>
              <c:strCache>
                <c:ptCount val="1"/>
                <c:pt idx="0">
                  <c:v>全額手形</c:v>
                </c:pt>
              </c:strCache>
            </c:strRef>
          </c:tx>
          <c:spPr>
            <a:solidFill>
              <a:schemeClr val="accent6">
                <a:lumMod val="60000"/>
                <a:lumOff val="40000"/>
              </a:schemeClr>
            </a:solidFill>
            <a:ln w="9525" cap="flat" cmpd="sng" algn="ctr">
              <a:solidFill>
                <a:schemeClr val="accent6">
                  <a:lumMod val="75000"/>
                </a:schemeClr>
              </a:solidFill>
              <a:round/>
            </a:ln>
            <a:effectLst/>
          </c:spPr>
          <c:invertIfNegative val="0"/>
          <c:dLbls>
            <c:dLbl>
              <c:idx val="0"/>
              <c:layout>
                <c:manualLayout>
                  <c:x val="1.3383521539104977E-2"/>
                  <c:y val="6.38008765650705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66-46A0-9C7E-BB28BA8AFB13}"/>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工事代金!$D$27</c:f>
              <c:strCache>
                <c:ptCount val="1"/>
                <c:pt idx="0">
                  <c:v>構成比</c:v>
                </c:pt>
              </c:strCache>
            </c:strRef>
          </c:cat>
          <c:val>
            <c:numRef>
              <c:f>工事代金!$D$32</c:f>
              <c:numCache>
                <c:formatCode>0.0%</c:formatCode>
                <c:ptCount val="1"/>
                <c:pt idx="0">
                  <c:v>0</c:v>
                </c:pt>
              </c:numCache>
            </c:numRef>
          </c:val>
          <c:extLst>
            <c:ext xmlns:c16="http://schemas.microsoft.com/office/drawing/2014/chart" uri="{C3380CC4-5D6E-409C-BE32-E72D297353CC}">
              <c16:uniqueId val="{00000006-1F66-46A0-9C7E-BB28BA8AFB13}"/>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手形の期間（元請－下請間）</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工事代金!$D$39</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工事代金!$B$40:$B$44</c:f>
              <c:strCache>
                <c:ptCount val="5"/>
                <c:pt idx="0">
                  <c:v>３０日以内</c:v>
                </c:pt>
                <c:pt idx="1">
                  <c:v>３１日以上６０日以内</c:v>
                </c:pt>
                <c:pt idx="2">
                  <c:v>６１日以上９０日以内</c:v>
                </c:pt>
                <c:pt idx="3">
                  <c:v>９１日以上１２０日以内</c:v>
                </c:pt>
                <c:pt idx="4">
                  <c:v>１２１日以上</c:v>
                </c:pt>
              </c:strCache>
            </c:strRef>
          </c:cat>
          <c:val>
            <c:numRef>
              <c:f>工事代金!$D$40:$D$44</c:f>
              <c:numCache>
                <c:formatCode>0.0%</c:formatCode>
                <c:ptCount val="5"/>
                <c:pt idx="0">
                  <c:v>0</c:v>
                </c:pt>
                <c:pt idx="1">
                  <c:v>0.81818181818181823</c:v>
                </c:pt>
                <c:pt idx="2">
                  <c:v>9.0909090909090912E-2</c:v>
                </c:pt>
                <c:pt idx="3">
                  <c:v>9.0909090909090912E-2</c:v>
                </c:pt>
                <c:pt idx="4">
                  <c:v>0</c:v>
                </c:pt>
              </c:numCache>
            </c:numRef>
          </c:val>
          <c:extLst xmlns:c15="http://schemas.microsoft.com/office/drawing/2012/chart">
            <c:ext xmlns:c16="http://schemas.microsoft.com/office/drawing/2014/chart" uri="{C3380CC4-5D6E-409C-BE32-E72D297353CC}">
              <c16:uniqueId val="{00000000-D544-4066-B04B-4C2845296FAE}"/>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手形を利用する理由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38159023446844498"/>
          <c:y val="0.29508214250996401"/>
          <c:w val="0.55498232810757453"/>
          <c:h val="0.63701662292213468"/>
        </c:manualLayout>
      </c:layout>
      <c:barChart>
        <c:barDir val="bar"/>
        <c:grouping val="clustered"/>
        <c:varyColors val="0"/>
        <c:ser>
          <c:idx val="0"/>
          <c:order val="0"/>
          <c:tx>
            <c:strRef>
              <c:f>工事代金!$D$51</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工事代金!$B$52:$B$58</c:f>
              <c:strCache>
                <c:ptCount val="7"/>
                <c:pt idx="0">
                  <c:v>手形が習慣化されている</c:v>
                </c:pt>
                <c:pt idx="1">
                  <c:v>資金繰りに問題はないが手元資金に余裕を持たせたい</c:v>
                </c:pt>
                <c:pt idx="2">
                  <c:v>資金繰りの問題</c:v>
                </c:pt>
                <c:pt idx="3">
                  <c:v>取引先が電子記録債権等に対応していない</c:v>
                </c:pt>
                <c:pt idx="4">
                  <c:v>手形の方が利便性がよい</c:v>
                </c:pt>
                <c:pt idx="5">
                  <c:v>電子記録債権等に移行する必要性を感じていない</c:v>
                </c:pt>
                <c:pt idx="6">
                  <c:v>その他</c:v>
                </c:pt>
              </c:strCache>
            </c:strRef>
          </c:cat>
          <c:val>
            <c:numRef>
              <c:f>工事代金!$D$52:$D$58</c:f>
              <c:numCache>
                <c:formatCode>0.0%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0-0496-4668-BFB9-5D16841D5B1E}"/>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電子記録債権の導入状況</a:t>
            </a:r>
            <a:endParaRPr 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stacked"/>
        <c:varyColors val="0"/>
        <c:ser>
          <c:idx val="0"/>
          <c:order val="0"/>
          <c:tx>
            <c:strRef>
              <c:f>工事代金!$B$66</c:f>
              <c:strCache>
                <c:ptCount val="1"/>
                <c:pt idx="0">
                  <c:v>導入している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工事代金!$D$65</c:f>
              <c:strCache>
                <c:ptCount val="1"/>
                <c:pt idx="0">
                  <c:v>構成比</c:v>
                </c:pt>
              </c:strCache>
            </c:strRef>
          </c:cat>
          <c:val>
            <c:numRef>
              <c:f>工事代金!$D$66</c:f>
              <c:numCache>
                <c:formatCode>0.0%</c:formatCode>
                <c:ptCount val="1"/>
                <c:pt idx="0">
                  <c:v>0.17948717948717949</c:v>
                </c:pt>
              </c:numCache>
            </c:numRef>
          </c:val>
          <c:extLst>
            <c:ext xmlns:c16="http://schemas.microsoft.com/office/drawing/2014/chart" uri="{C3380CC4-5D6E-409C-BE32-E72D297353CC}">
              <c16:uniqueId val="{00000000-F227-4076-BAE9-3102A7FB06E9}"/>
            </c:ext>
          </c:extLst>
        </c:ser>
        <c:ser>
          <c:idx val="1"/>
          <c:order val="1"/>
          <c:tx>
            <c:strRef>
              <c:f>工事代金!$B$67</c:f>
              <c:strCache>
                <c:ptCount val="1"/>
                <c:pt idx="0">
                  <c:v>一部導入している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工事代金!$D$65</c:f>
              <c:strCache>
                <c:ptCount val="1"/>
                <c:pt idx="0">
                  <c:v>構成比</c:v>
                </c:pt>
              </c:strCache>
            </c:strRef>
          </c:cat>
          <c:val>
            <c:numRef>
              <c:f>工事代金!$D$67</c:f>
              <c:numCache>
                <c:formatCode>0.0%</c:formatCode>
                <c:ptCount val="1"/>
                <c:pt idx="0">
                  <c:v>0.23076923076923078</c:v>
                </c:pt>
              </c:numCache>
            </c:numRef>
          </c:val>
          <c:extLst>
            <c:ext xmlns:c16="http://schemas.microsoft.com/office/drawing/2014/chart" uri="{C3380CC4-5D6E-409C-BE32-E72D297353CC}">
              <c16:uniqueId val="{00000001-F227-4076-BAE9-3102A7FB06E9}"/>
            </c:ext>
          </c:extLst>
        </c:ser>
        <c:ser>
          <c:idx val="2"/>
          <c:order val="2"/>
          <c:tx>
            <c:strRef>
              <c:f>工事代金!$B$68</c:f>
              <c:strCache>
                <c:ptCount val="1"/>
                <c:pt idx="0">
                  <c:v>今後導入する予定</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工事代金!$D$65</c:f>
              <c:strCache>
                <c:ptCount val="1"/>
                <c:pt idx="0">
                  <c:v>構成比</c:v>
                </c:pt>
              </c:strCache>
            </c:strRef>
          </c:cat>
          <c:val>
            <c:numRef>
              <c:f>工事代金!$D$68</c:f>
              <c:numCache>
                <c:formatCode>0.0%</c:formatCode>
                <c:ptCount val="1"/>
                <c:pt idx="0">
                  <c:v>0.15384615384615385</c:v>
                </c:pt>
              </c:numCache>
            </c:numRef>
          </c:val>
          <c:extLst>
            <c:ext xmlns:c16="http://schemas.microsoft.com/office/drawing/2014/chart" uri="{C3380CC4-5D6E-409C-BE32-E72D297353CC}">
              <c16:uniqueId val="{00000002-F227-4076-BAE9-3102A7FB06E9}"/>
            </c:ext>
          </c:extLst>
        </c:ser>
        <c:ser>
          <c:idx val="3"/>
          <c:order val="3"/>
          <c:tx>
            <c:strRef>
              <c:f>工事代金!$B$69</c:f>
              <c:strCache>
                <c:ptCount val="1"/>
                <c:pt idx="0">
                  <c:v>導入する予定はない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工事代金!$D$65</c:f>
              <c:strCache>
                <c:ptCount val="1"/>
                <c:pt idx="0">
                  <c:v>構成比</c:v>
                </c:pt>
              </c:strCache>
            </c:strRef>
          </c:cat>
          <c:val>
            <c:numRef>
              <c:f>工事代金!$D$69</c:f>
              <c:numCache>
                <c:formatCode>0.0%</c:formatCode>
                <c:ptCount val="1"/>
                <c:pt idx="0">
                  <c:v>0.4358974358974359</c:v>
                </c:pt>
              </c:numCache>
            </c:numRef>
          </c:val>
          <c:extLst>
            <c:ext xmlns:c16="http://schemas.microsoft.com/office/drawing/2014/chart" uri="{C3380CC4-5D6E-409C-BE32-E72D297353CC}">
              <c16:uniqueId val="{00000003-F227-4076-BAE9-3102A7FB06E9}"/>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電子記録債権を導入した理由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工事代金!$D$76</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工事代金!$B$77:$B$83</c:f>
              <c:strCache>
                <c:ptCount val="7"/>
                <c:pt idx="0">
                  <c:v>事務の省力化</c:v>
                </c:pt>
                <c:pt idx="1">
                  <c:v>印紙税の節約</c:v>
                </c:pt>
                <c:pt idx="2">
                  <c:v>手形の代替手段（手形廃止の影響を含む）</c:v>
                </c:pt>
                <c:pt idx="3">
                  <c:v>取引先からの指示・要請</c:v>
                </c:pt>
                <c:pt idx="4">
                  <c:v>環境配慮（ペーパーレス）</c:v>
                </c:pt>
                <c:pt idx="5">
                  <c:v>各種制度（インボイス、電子帳簿保存法等）への対応に便利</c:v>
                </c:pt>
                <c:pt idx="6">
                  <c:v>その他</c:v>
                </c:pt>
              </c:strCache>
            </c:strRef>
          </c:cat>
          <c:val>
            <c:numRef>
              <c:f>工事代金!$D$77:$D$83</c:f>
              <c:numCache>
                <c:formatCode>0.0%</c:formatCode>
                <c:ptCount val="7"/>
                <c:pt idx="0">
                  <c:v>0.375</c:v>
                </c:pt>
                <c:pt idx="1">
                  <c:v>0.25</c:v>
                </c:pt>
                <c:pt idx="2">
                  <c:v>0.4375</c:v>
                </c:pt>
                <c:pt idx="3">
                  <c:v>0.4375</c:v>
                </c:pt>
                <c:pt idx="4">
                  <c:v>0.125</c:v>
                </c:pt>
                <c:pt idx="5">
                  <c:v>0.1875</c:v>
                </c:pt>
                <c:pt idx="6">
                  <c:v>0</c:v>
                </c:pt>
              </c:numCache>
            </c:numRef>
          </c:val>
          <c:extLst xmlns:c15="http://schemas.microsoft.com/office/drawing/2012/chart">
            <c:ext xmlns:c16="http://schemas.microsoft.com/office/drawing/2014/chart" uri="{C3380CC4-5D6E-409C-BE32-E72D297353CC}">
              <c16:uniqueId val="{00000000-27A1-4828-BB50-73C9F25E8A51}"/>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電子記録債権を導入しない理由</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工事代金!$D$90</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工事代金!$B$91:$B$96</c:f>
              <c:strCache>
                <c:ptCount val="6"/>
                <c:pt idx="0">
                  <c:v>現金１００％のため、必要ない</c:v>
                </c:pt>
                <c:pt idx="1">
                  <c:v>取引先からの要請がない（取引先が未対応・体制整備不足を含む）</c:v>
                </c:pt>
                <c:pt idx="2">
                  <c:v>導入や利用するためのコストがかかる（コストメリットがない）</c:v>
                </c:pt>
                <c:pt idx="3">
                  <c:v>電子取引やＩＴの知識がない（電子化への不安・抵抗感を含む）</c:v>
                </c:pt>
                <c:pt idx="4">
                  <c:v>電子記録債権が信用できない</c:v>
                </c:pt>
                <c:pt idx="5">
                  <c:v>その他</c:v>
                </c:pt>
              </c:strCache>
            </c:strRef>
          </c:cat>
          <c:val>
            <c:numRef>
              <c:f>工事代金!$D$91:$D$96</c:f>
              <c:numCache>
                <c:formatCode>0.0%</c:formatCode>
                <c:ptCount val="6"/>
                <c:pt idx="0">
                  <c:v>0.70588235294117652</c:v>
                </c:pt>
                <c:pt idx="1">
                  <c:v>0.17647058823529413</c:v>
                </c:pt>
                <c:pt idx="2">
                  <c:v>5.8823529411764705E-2</c:v>
                </c:pt>
                <c:pt idx="3">
                  <c:v>0.17647058823529413</c:v>
                </c:pt>
                <c:pt idx="4">
                  <c:v>0</c:v>
                </c:pt>
                <c:pt idx="5">
                  <c:v>0</c:v>
                </c:pt>
              </c:numCache>
            </c:numRef>
          </c:val>
          <c:extLst xmlns:c15="http://schemas.microsoft.com/office/drawing/2012/chart">
            <c:ext xmlns:c16="http://schemas.microsoft.com/office/drawing/2014/chart" uri="{C3380CC4-5D6E-409C-BE32-E72D297353CC}">
              <c16:uniqueId val="{00000000-876E-483E-AB0C-2FFE85F20431}"/>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a:solidFill>
                  <a:sysClr val="windowText" lastClr="000000"/>
                </a:solidFill>
              </a:rPr>
              <a:t>手形廃止に向けた課題</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工事代金!$D$103</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工事代金!$B$104:$B$108</c:f>
              <c:strCache>
                <c:ptCount val="5"/>
                <c:pt idx="0">
                  <c:v>下請が電子記録債権に対応していない</c:v>
                </c:pt>
                <c:pt idx="1">
                  <c:v>発注者からの支払いが遅い</c:v>
                </c:pt>
                <c:pt idx="2">
                  <c:v>下請から手形での支払いを求められる</c:v>
                </c:pt>
                <c:pt idx="3">
                  <c:v>下請が当社と異なる電子記録債権システムを導入</c:v>
                </c:pt>
                <c:pt idx="4">
                  <c:v>その他</c:v>
                </c:pt>
              </c:strCache>
            </c:strRef>
          </c:cat>
          <c:val>
            <c:numRef>
              <c:f>工事代金!$D$104:$D$108</c:f>
              <c:numCache>
                <c:formatCode>0.0%</c:formatCode>
                <c:ptCount val="5"/>
                <c:pt idx="0">
                  <c:v>0.38461538461538464</c:v>
                </c:pt>
                <c:pt idx="1">
                  <c:v>0.33333333333333331</c:v>
                </c:pt>
                <c:pt idx="2">
                  <c:v>0.10256410256410256</c:v>
                </c:pt>
                <c:pt idx="3">
                  <c:v>0</c:v>
                </c:pt>
                <c:pt idx="4">
                  <c:v>0.25641025641025639</c:v>
                </c:pt>
              </c:numCache>
            </c:numRef>
          </c:val>
          <c:extLst xmlns:c15="http://schemas.microsoft.com/office/drawing/2012/chart">
            <c:ext xmlns:c16="http://schemas.microsoft.com/office/drawing/2014/chart" uri="{C3380CC4-5D6E-409C-BE32-E72D297353CC}">
              <c16:uniqueId val="{00000000-BA34-4084-9D00-94C684B720BF}"/>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（都道府県・建築）</a:t>
            </a: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8181690415958"/>
          <c:y val="0.21801532457955969"/>
          <c:w val="0.44065225987489343"/>
          <c:h val="0.67528427861677232"/>
        </c:manualLayout>
      </c:layout>
      <c:pieChart>
        <c:varyColors val="1"/>
        <c:ser>
          <c:idx val="1"/>
          <c:order val="1"/>
          <c:tx>
            <c:strRef>
              <c:f>回答者属性!$E$64</c:f>
              <c:strCache>
                <c:ptCount val="1"/>
                <c:pt idx="0">
                  <c:v>構成比</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C52B-4322-AAC7-7224E311472E}"/>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C52B-4322-AAC7-7224E311472E}"/>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C52B-4322-AAC7-7224E311472E}"/>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C52B-4322-AAC7-7224E311472E}"/>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C52B-4322-AAC7-7224E311472E}"/>
              </c:ext>
            </c:extLst>
          </c:dPt>
          <c:dLbls>
            <c:dLbl>
              <c:idx val="2"/>
              <c:layout>
                <c:manualLayout>
                  <c:x val="5.8518539692521715E-2"/>
                  <c:y val="-0.11203224075432852"/>
                </c:manualLayout>
              </c:layout>
              <c:spPr>
                <a:noFill/>
                <a:ln>
                  <a:noFill/>
                </a:ln>
                <a:effectLst/>
              </c:spPr>
              <c:txPr>
                <a:bodyPr rot="0" spcFirstLastPara="1" vertOverflow="ellipsis" vert="horz" wrap="square" lIns="38100" tIns="19050" rIns="38100" bIns="19050" anchor="ctr" anchorCtr="1">
                  <a:no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13584832849772036"/>
                      <c:h val="6.9471670700411409E-2"/>
                    </c:manualLayout>
                  </c15:layout>
                </c:ext>
                <c:ext xmlns:c16="http://schemas.microsoft.com/office/drawing/2014/chart" uri="{C3380CC4-5D6E-409C-BE32-E72D297353CC}">
                  <c16:uniqueId val="{00000005-C52B-4322-AAC7-7224E311472E}"/>
                </c:ext>
              </c:extLst>
            </c:dLbl>
            <c:dLbl>
              <c:idx val="3"/>
              <c:layout>
                <c:manualLayout>
                  <c:x val="-1.8955148201270127E-2"/>
                  <c:y val="-1.074063886119038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2B-4322-AAC7-7224E311472E}"/>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回答者属性!$C$65:$C$69</c:f>
              <c:strCache>
                <c:ptCount val="5"/>
                <c:pt idx="0">
                  <c:v>S・A</c:v>
                </c:pt>
                <c:pt idx="1">
                  <c:v>B</c:v>
                </c:pt>
                <c:pt idx="2">
                  <c:v>C</c:v>
                </c:pt>
                <c:pt idx="3">
                  <c:v>D</c:v>
                </c:pt>
                <c:pt idx="4">
                  <c:v>該当なし</c:v>
                </c:pt>
              </c:strCache>
            </c:strRef>
          </c:cat>
          <c:val>
            <c:numRef>
              <c:f>回答者属性!$E$65:$E$69</c:f>
              <c:numCache>
                <c:formatCode>0.0%</c:formatCode>
                <c:ptCount val="5"/>
                <c:pt idx="0">
                  <c:v>0.41025641025641024</c:v>
                </c:pt>
                <c:pt idx="1">
                  <c:v>7.6923076923076927E-2</c:v>
                </c:pt>
                <c:pt idx="2">
                  <c:v>0.10256410256410256</c:v>
                </c:pt>
                <c:pt idx="3">
                  <c:v>0</c:v>
                </c:pt>
                <c:pt idx="4">
                  <c:v>0.41025641025641024</c:v>
                </c:pt>
              </c:numCache>
            </c:numRef>
          </c:val>
          <c:extLst>
            <c:ext xmlns:c16="http://schemas.microsoft.com/office/drawing/2014/chart" uri="{C3380CC4-5D6E-409C-BE32-E72D297353CC}">
              <c16:uniqueId val="{0000000A-C52B-4322-AAC7-7224E311472E}"/>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回答者属性!$D$64</c15:sqref>
                        </c15:formulaRef>
                      </c:ext>
                    </c:extLst>
                    <c:strCache>
                      <c:ptCount val="1"/>
                      <c:pt idx="0">
                        <c:v>回答数</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C-C52B-4322-AAC7-7224E311472E}"/>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E-C52B-4322-AAC7-7224E311472E}"/>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10-C52B-4322-AAC7-7224E311472E}"/>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2-C52B-4322-AAC7-7224E311472E}"/>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4-C52B-4322-AAC7-7224E311472E}"/>
                    </c:ext>
                  </c:extLst>
                </c:dPt>
                <c:cat>
                  <c:strRef>
                    <c:extLst>
                      <c:ext uri="{02D57815-91ED-43cb-92C2-25804820EDAC}">
                        <c15:formulaRef>
                          <c15:sqref>回答者属性!$C$65:$C$69</c15:sqref>
                        </c15:formulaRef>
                      </c:ext>
                    </c:extLst>
                    <c:strCache>
                      <c:ptCount val="5"/>
                      <c:pt idx="0">
                        <c:v>S・A</c:v>
                      </c:pt>
                      <c:pt idx="1">
                        <c:v>B</c:v>
                      </c:pt>
                      <c:pt idx="2">
                        <c:v>C</c:v>
                      </c:pt>
                      <c:pt idx="3">
                        <c:v>D</c:v>
                      </c:pt>
                      <c:pt idx="4">
                        <c:v>該当なし</c:v>
                      </c:pt>
                    </c:strCache>
                  </c:strRef>
                </c:cat>
                <c:val>
                  <c:numRef>
                    <c:extLst>
                      <c:ext uri="{02D57815-91ED-43cb-92C2-25804820EDAC}">
                        <c15:formulaRef>
                          <c15:sqref>回答者属性!$D$65:$D$69</c15:sqref>
                        </c15:formulaRef>
                      </c:ext>
                    </c:extLst>
                    <c:numCache>
                      <c:formatCode>General</c:formatCode>
                      <c:ptCount val="5"/>
                      <c:pt idx="0">
                        <c:v>16</c:v>
                      </c:pt>
                      <c:pt idx="1">
                        <c:v>3</c:v>
                      </c:pt>
                      <c:pt idx="2">
                        <c:v>4</c:v>
                      </c:pt>
                      <c:pt idx="3">
                        <c:v>0</c:v>
                      </c:pt>
                      <c:pt idx="4">
                        <c:v>16</c:v>
                      </c:pt>
                    </c:numCache>
                  </c:numRef>
                </c:val>
                <c:extLst>
                  <c:ext xmlns:c16="http://schemas.microsoft.com/office/drawing/2014/chart" uri="{C3380CC4-5D6E-409C-BE32-E72D297353CC}">
                    <c16:uniqueId val="{00000015-C52B-4322-AAC7-7224E311472E}"/>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手形廃止時に想定される対応</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工事代金!$D$115</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工事代金!$B$116:$B$121</c:f>
              <c:strCache>
                <c:ptCount val="6"/>
                <c:pt idx="0">
                  <c:v>現金払い（インターネットバンキング含む）に移行</c:v>
                </c:pt>
                <c:pt idx="1">
                  <c:v>現時点では不明</c:v>
                </c:pt>
                <c:pt idx="2">
                  <c:v>電子記録債権を導入</c:v>
                </c:pt>
                <c:pt idx="3">
                  <c:v>銀行借入れ等で対応</c:v>
                </c:pt>
                <c:pt idx="4">
                  <c:v>一括決済方式（ファクタリング等）を導入</c:v>
                </c:pt>
                <c:pt idx="5">
                  <c:v>その他</c:v>
                </c:pt>
              </c:strCache>
            </c:strRef>
          </c:cat>
          <c:val>
            <c:numRef>
              <c:f>工事代金!$D$116:$D$121</c:f>
              <c:numCache>
                <c:formatCode>0.0%</c:formatCode>
                <c:ptCount val="6"/>
                <c:pt idx="0">
                  <c:v>0.58974358974358976</c:v>
                </c:pt>
                <c:pt idx="1">
                  <c:v>0.20512820512820512</c:v>
                </c:pt>
                <c:pt idx="2">
                  <c:v>0.23076923076923078</c:v>
                </c:pt>
                <c:pt idx="3">
                  <c:v>5.128205128205128E-2</c:v>
                </c:pt>
                <c:pt idx="4">
                  <c:v>2.564102564102564E-2</c:v>
                </c:pt>
                <c:pt idx="5">
                  <c:v>7.6923076923076927E-2</c:v>
                </c:pt>
              </c:numCache>
            </c:numRef>
          </c:val>
          <c:extLst xmlns:c15="http://schemas.microsoft.com/office/drawing/2012/chart">
            <c:ext xmlns:c16="http://schemas.microsoft.com/office/drawing/2014/chart" uri="{C3380CC4-5D6E-409C-BE32-E72D297353CC}">
              <c16:uniqueId val="{00000000-C154-492D-80F5-C26C213CF5B5}"/>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r>
              <a:rPr lang="ja-JP" altLang="en-US" sz="1200" b="0" i="0" u="none" strike="noStrike" kern="1200" cap="none" spc="20" baseline="0" dirty="0">
                <a:solidFill>
                  <a:sysClr val="windowText" lastClr="000000"/>
                </a:solidFill>
                <a:latin typeface="+mn-ea"/>
                <a:ea typeface="+mn-ea"/>
              </a:rPr>
              <a:t>手形廃止時に想定される資金繰りでの課題と効果</a:t>
            </a:r>
          </a:p>
        </c:rich>
      </c:tx>
      <c:overlay val="0"/>
      <c:spPr>
        <a:noFill/>
        <a:ln>
          <a:noFill/>
        </a:ln>
        <a:effectLst/>
      </c:spPr>
      <c:txPr>
        <a:bodyPr rot="0" spcFirstLastPara="0" vertOverflow="ellipsis" vert="horz" wrap="square" anchor="ctr" anchorCtr="1"/>
        <a:lstStyle/>
        <a:p>
          <a:pPr defTabSz="914400">
            <a:defRPr lang="ja-JP" sz="1200" b="0" i="0" u="none" strike="noStrike" kern="1200" cap="none" spc="2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工事代金!$D$128</c:f>
              <c:strCache>
                <c:ptCount val="1"/>
                <c:pt idx="0">
                  <c:v>構成比</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工事代金!$B$129:$B$136</c:f>
              <c:strCache>
                <c:ptCount val="8"/>
                <c:pt idx="0">
                  <c:v>特に影響はない</c:v>
                </c:pt>
                <c:pt idx="1">
                  <c:v>現時点では不明</c:v>
                </c:pt>
                <c:pt idx="2">
                  <c:v>資金回収管理や取立ての手間が省ける</c:v>
                </c:pt>
                <c:pt idx="3">
                  <c:v>借入れの削減には至らないが、資金繰りが緩和される</c:v>
                </c:pt>
                <c:pt idx="4">
                  <c:v>借入れを削減できる</c:v>
                </c:pt>
                <c:pt idx="5">
                  <c:v>手形割引が削減できる</c:v>
                </c:pt>
                <c:pt idx="6">
                  <c:v>資金の回収先に合わせて電子記録債権等を導入する必要がある</c:v>
                </c:pt>
                <c:pt idx="7">
                  <c:v>その他</c:v>
                </c:pt>
              </c:strCache>
            </c:strRef>
          </c:cat>
          <c:val>
            <c:numRef>
              <c:f>工事代金!$D$129:$D$136</c:f>
              <c:numCache>
                <c:formatCode>0.0%</c:formatCode>
                <c:ptCount val="8"/>
                <c:pt idx="0">
                  <c:v>0.4358974358974359</c:v>
                </c:pt>
                <c:pt idx="1">
                  <c:v>0.23076923076923078</c:v>
                </c:pt>
                <c:pt idx="2">
                  <c:v>0.17948717948717949</c:v>
                </c:pt>
                <c:pt idx="3">
                  <c:v>7.6923076923076927E-2</c:v>
                </c:pt>
                <c:pt idx="4">
                  <c:v>0.10256410256410256</c:v>
                </c:pt>
                <c:pt idx="5">
                  <c:v>7.6923076923076927E-2</c:v>
                </c:pt>
                <c:pt idx="6">
                  <c:v>5.128205128205128E-2</c:v>
                </c:pt>
                <c:pt idx="7">
                  <c:v>5.128205128205128E-2</c:v>
                </c:pt>
              </c:numCache>
            </c:numRef>
          </c:val>
          <c:extLst xmlns:c15="http://schemas.microsoft.com/office/drawing/2012/chart">
            <c:ext xmlns:c16="http://schemas.microsoft.com/office/drawing/2014/chart" uri="{C3380CC4-5D6E-409C-BE32-E72D297353CC}">
              <c16:uniqueId val="{00000000-41FE-4ACE-AD76-16E9E2E48DE1}"/>
            </c:ext>
          </c:extLst>
        </c:ser>
        <c:dLbls>
          <c:dLblPos val="outEnd"/>
          <c:showLegendKey val="0"/>
          <c:showVal val="1"/>
          <c:showCatName val="0"/>
          <c:showSerName val="0"/>
          <c:showPercent val="0"/>
          <c:showBubbleSize val="0"/>
        </c:dLbls>
        <c:gapWidth val="100"/>
        <c:axId val="355148293"/>
        <c:axId val="882616025"/>
        <c:extLst/>
      </c:barChart>
      <c:catAx>
        <c:axId val="355148293"/>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882616025"/>
        <c:crosses val="autoZero"/>
        <c:auto val="1"/>
        <c:lblAlgn val="ctr"/>
        <c:lblOffset val="100"/>
        <c:noMultiLvlLbl val="0"/>
      </c:catAx>
      <c:valAx>
        <c:axId val="882616025"/>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355148293"/>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sz="1400" b="0" i="0" u="none" strike="noStrike" kern="1200" cap="none" spc="20" baseline="0" dirty="0">
                <a:solidFill>
                  <a:sysClr val="windowText" lastClr="000000"/>
                </a:solidFill>
                <a:latin typeface="+mn-ea"/>
                <a:ea typeface="+mn-ea"/>
              </a:rPr>
              <a:t>事業承継に向けた状況</a:t>
            </a:r>
            <a:endParaRPr lang="en-US" altLang="ja-JP" sz="1400" b="0" i="0" u="none" strike="noStrike" kern="1200" cap="none" spc="20" baseline="0" dirty="0">
              <a:solidFill>
                <a:sysClr val="windowText" lastClr="000000"/>
              </a:solidFill>
              <a:latin typeface="+mn-ea"/>
              <a:ea typeface="+mn-ea"/>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工事代金!$B$144</c:f>
              <c:strCache>
                <c:ptCount val="1"/>
                <c:pt idx="0">
                  <c:v>現時点では未定である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工事代金!$D$143</c:f>
              <c:strCache>
                <c:ptCount val="1"/>
                <c:pt idx="0">
                  <c:v>構成比</c:v>
                </c:pt>
              </c:strCache>
            </c:strRef>
          </c:cat>
          <c:val>
            <c:numRef>
              <c:f>工事代金!$D$144</c:f>
              <c:numCache>
                <c:formatCode>0.0%</c:formatCode>
                <c:ptCount val="1"/>
                <c:pt idx="0">
                  <c:v>0.28205128205128205</c:v>
                </c:pt>
              </c:numCache>
            </c:numRef>
          </c:val>
          <c:extLst>
            <c:ext xmlns:c16="http://schemas.microsoft.com/office/drawing/2014/chart" uri="{C3380CC4-5D6E-409C-BE32-E72D297353CC}">
              <c16:uniqueId val="{00000000-BCAA-4DE1-83FB-B15CB83FFFAE}"/>
            </c:ext>
          </c:extLst>
        </c:ser>
        <c:ser>
          <c:idx val="1"/>
          <c:order val="1"/>
          <c:tx>
            <c:strRef>
              <c:f>工事代金!$B$145</c:f>
              <c:strCache>
                <c:ptCount val="1"/>
                <c:pt idx="0">
                  <c:v>予定者を含め後継者は決定しており、承継は円滑に進む予定である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工事代金!$D$143</c:f>
              <c:strCache>
                <c:ptCount val="1"/>
                <c:pt idx="0">
                  <c:v>構成比</c:v>
                </c:pt>
              </c:strCache>
            </c:strRef>
          </c:cat>
          <c:val>
            <c:numRef>
              <c:f>工事代金!$D$145</c:f>
              <c:numCache>
                <c:formatCode>0.0%</c:formatCode>
                <c:ptCount val="1"/>
                <c:pt idx="0">
                  <c:v>0.48717948717948717</c:v>
                </c:pt>
              </c:numCache>
            </c:numRef>
          </c:val>
          <c:extLst>
            <c:ext xmlns:c16="http://schemas.microsoft.com/office/drawing/2014/chart" uri="{C3380CC4-5D6E-409C-BE32-E72D297353CC}">
              <c16:uniqueId val="{00000001-BCAA-4DE1-83FB-B15CB83FFFAE}"/>
            </c:ext>
          </c:extLst>
        </c:ser>
        <c:ser>
          <c:idx val="2"/>
          <c:order val="2"/>
          <c:tx>
            <c:strRef>
              <c:f>工事代金!$B$146</c:f>
              <c:strCache>
                <c:ptCount val="1"/>
                <c:pt idx="0">
                  <c:v>承継は予定しているが後継者は決まっていない</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工事代金!$D$143</c:f>
              <c:strCache>
                <c:ptCount val="1"/>
                <c:pt idx="0">
                  <c:v>構成比</c:v>
                </c:pt>
              </c:strCache>
            </c:strRef>
          </c:cat>
          <c:val>
            <c:numRef>
              <c:f>工事代金!$D$146</c:f>
              <c:numCache>
                <c:formatCode>0.0%</c:formatCode>
                <c:ptCount val="1"/>
                <c:pt idx="0">
                  <c:v>0.23076923076923078</c:v>
                </c:pt>
              </c:numCache>
            </c:numRef>
          </c:val>
          <c:extLst>
            <c:ext xmlns:c16="http://schemas.microsoft.com/office/drawing/2014/chart" uri="{C3380CC4-5D6E-409C-BE32-E72D297353CC}">
              <c16:uniqueId val="{00000002-BCAA-4DE1-83FB-B15CB83FFFAE}"/>
            </c:ext>
          </c:extLst>
        </c:ser>
        <c:ser>
          <c:idx val="3"/>
          <c:order val="3"/>
          <c:tx>
            <c:strRef>
              <c:f>工事代金!$B$147</c:f>
              <c:strCache>
                <c:ptCount val="1"/>
                <c:pt idx="0">
                  <c:v>廃業予定である</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工事代金!$D$143</c:f>
              <c:strCache>
                <c:ptCount val="1"/>
                <c:pt idx="0">
                  <c:v>構成比</c:v>
                </c:pt>
              </c:strCache>
            </c:strRef>
          </c:cat>
          <c:val>
            <c:numRef>
              <c:f>工事代金!$D$147</c:f>
              <c:numCache>
                <c:formatCode>0.0%</c:formatCode>
                <c:ptCount val="1"/>
                <c:pt idx="0">
                  <c:v>0</c:v>
                </c:pt>
              </c:numCache>
            </c:numRef>
          </c:val>
          <c:extLst>
            <c:ext xmlns:c16="http://schemas.microsoft.com/office/drawing/2014/chart" uri="{C3380CC4-5D6E-409C-BE32-E72D297353CC}">
              <c16:uniqueId val="{00000003-BCAA-4DE1-83FB-B15CB83FFFAE}"/>
            </c:ext>
          </c:extLst>
        </c:ser>
        <c:ser>
          <c:idx val="4"/>
          <c:order val="4"/>
          <c:tx>
            <c:strRef>
              <c:f>工事代金!$B$148</c:f>
              <c:strCache>
                <c:ptCount val="1"/>
                <c:pt idx="0">
                  <c:v>他社に譲渡（合併・併合を含む）を行う予定である</c:v>
                </c:pt>
              </c:strCache>
            </c:strRef>
          </c:tx>
          <c:spPr>
            <a:solidFill>
              <a:schemeClr val="accent6">
                <a:lumMod val="60000"/>
                <a:lumOff val="40000"/>
              </a:schemeClr>
            </a:solidFill>
            <a:ln w="9525" cap="flat" cmpd="sng" algn="ctr">
              <a:solidFill>
                <a:schemeClr val="accent6">
                  <a:lumMod val="75000"/>
                </a:schemeClr>
              </a:solidFill>
              <a:round/>
            </a:ln>
            <a:effectLst/>
          </c:spPr>
          <c:invertIfNegative val="0"/>
          <c:dLbls>
            <c:dLbl>
              <c:idx val="0"/>
              <c:layout>
                <c:manualLayout>
                  <c:x val="1.6729853212792845E-3"/>
                  <c:y val="0.11475751275472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AA-4DE1-83FB-B15CB83FFFAE}"/>
                </c:ext>
              </c:extLst>
            </c:dLbl>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工事代金!$D$143</c:f>
              <c:strCache>
                <c:ptCount val="1"/>
                <c:pt idx="0">
                  <c:v>構成比</c:v>
                </c:pt>
              </c:strCache>
            </c:strRef>
          </c:cat>
          <c:val>
            <c:numRef>
              <c:f>工事代金!$D$148</c:f>
              <c:numCache>
                <c:formatCode>0.0%</c:formatCode>
                <c:ptCount val="1"/>
                <c:pt idx="0">
                  <c:v>0</c:v>
                </c:pt>
              </c:numCache>
            </c:numRef>
          </c:val>
          <c:extLst>
            <c:ext xmlns:c16="http://schemas.microsoft.com/office/drawing/2014/chart" uri="{C3380CC4-5D6E-409C-BE32-E72D297353CC}">
              <c16:uniqueId val="{00000005-BCAA-4DE1-83FB-B15CB83FFFAE}"/>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歩切りの状況</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予定価格!$I$70</c:f>
              <c:strCache>
                <c:ptCount val="1"/>
                <c:pt idx="0">
                  <c:v>行われていない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予定価格!$J$69:$N$69</c:f>
              <c:strCache>
                <c:ptCount val="5"/>
                <c:pt idx="0">
                  <c:v>国土交通省</c:v>
                </c:pt>
                <c:pt idx="1">
                  <c:v>農林水産省</c:v>
                </c:pt>
                <c:pt idx="2">
                  <c:v>防衛省</c:v>
                </c:pt>
                <c:pt idx="3">
                  <c:v>都道府県・政令指定都市</c:v>
                </c:pt>
                <c:pt idx="4">
                  <c:v>市区町村</c:v>
                </c:pt>
              </c:strCache>
            </c:strRef>
          </c:cat>
          <c:val>
            <c:numRef>
              <c:f>予定価格!$J$70:$N$70</c:f>
              <c:numCache>
                <c:formatCode>0.0%</c:formatCode>
                <c:ptCount val="5"/>
                <c:pt idx="0">
                  <c:v>0.76470588235294112</c:v>
                </c:pt>
                <c:pt idx="1">
                  <c:v>1</c:v>
                </c:pt>
                <c:pt idx="2">
                  <c:v>0</c:v>
                </c:pt>
                <c:pt idx="3">
                  <c:v>0.75</c:v>
                </c:pt>
                <c:pt idx="4">
                  <c:v>0.84210526315789469</c:v>
                </c:pt>
              </c:numCache>
            </c:numRef>
          </c:val>
          <c:extLst>
            <c:ext xmlns:c16="http://schemas.microsoft.com/office/drawing/2014/chart" uri="{C3380CC4-5D6E-409C-BE32-E72D297353CC}">
              <c16:uniqueId val="{00000006-63E0-4C46-B545-E7D588D4450F}"/>
            </c:ext>
          </c:extLst>
        </c:ser>
        <c:ser>
          <c:idx val="1"/>
          <c:order val="1"/>
          <c:tx>
            <c:strRef>
              <c:f>予定価格!$I$71</c:f>
              <c:strCache>
                <c:ptCount val="1"/>
                <c:pt idx="0">
                  <c:v>行われている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予定価格!$J$69:$N$69</c:f>
              <c:strCache>
                <c:ptCount val="5"/>
                <c:pt idx="0">
                  <c:v>国土交通省</c:v>
                </c:pt>
                <c:pt idx="1">
                  <c:v>農林水産省</c:v>
                </c:pt>
                <c:pt idx="2">
                  <c:v>防衛省</c:v>
                </c:pt>
                <c:pt idx="3">
                  <c:v>都道府県・政令指定都市</c:v>
                </c:pt>
                <c:pt idx="4">
                  <c:v>市区町村</c:v>
                </c:pt>
              </c:strCache>
            </c:strRef>
          </c:cat>
          <c:val>
            <c:numRef>
              <c:f>予定価格!$J$71:$N$71</c:f>
              <c:numCache>
                <c:formatCode>0.0%</c:formatCode>
                <c:ptCount val="5"/>
                <c:pt idx="0">
                  <c:v>0.23529411764705882</c:v>
                </c:pt>
                <c:pt idx="1">
                  <c:v>0</c:v>
                </c:pt>
                <c:pt idx="2">
                  <c:v>0</c:v>
                </c:pt>
                <c:pt idx="3">
                  <c:v>0.25</c:v>
                </c:pt>
                <c:pt idx="4">
                  <c:v>0.15789473684210525</c:v>
                </c:pt>
              </c:numCache>
            </c:numRef>
          </c:val>
          <c:extLst>
            <c:ext xmlns:c16="http://schemas.microsoft.com/office/drawing/2014/chart" uri="{C3380CC4-5D6E-409C-BE32-E72D297353CC}">
              <c16:uniqueId val="{00000007-63E0-4C46-B545-E7D588D4450F}"/>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r>
              <a:rPr lang="ja-JP" altLang="en-US">
                <a:solidFill>
                  <a:sysClr val="windowText" lastClr="000000"/>
                </a:solidFill>
              </a:rPr>
              <a:t>発注者や注文者に対する見積書の提出</a:t>
            </a:r>
            <a:endParaRPr lang="en-US" altLang="ja-JP">
              <a:solidFill>
                <a:sysClr val="windowText" lastClr="000000"/>
              </a:solidFill>
            </a:endParaRPr>
          </a:p>
        </c:rich>
      </c:tx>
      <c:overlay val="0"/>
      <c:spPr>
        <a:noFill/>
        <a:ln>
          <a:noFill/>
        </a:ln>
        <a:effectLst/>
      </c:spPr>
      <c:txPr>
        <a:bodyPr rot="0" spcFirstLastPara="1" vertOverflow="ellipsis" vert="horz" wrap="square" anchor="ctr" anchorCtr="1"/>
        <a:lstStyle/>
        <a:p>
          <a:pPr>
            <a:defRPr lang="ja-JP" sz="1400" b="0" i="0" u="none" strike="noStrike" kern="1200" cap="none" spc="20" baseline="0">
              <a:solidFill>
                <a:sysClr val="windowText" lastClr="000000"/>
              </a:solidFill>
              <a:latin typeface="+mn-lt"/>
              <a:ea typeface="+mn-ea"/>
              <a:cs typeface="+mn-cs"/>
            </a:defRPr>
          </a:pPr>
          <a:endParaRPr lang="en-US" altLang="ja-JP"/>
        </a:p>
      </c:txPr>
    </c:title>
    <c:autoTitleDeleted val="0"/>
    <c:plotArea>
      <c:layout/>
      <c:barChart>
        <c:barDir val="bar"/>
        <c:grouping val="stacked"/>
        <c:varyColors val="0"/>
        <c:ser>
          <c:idx val="0"/>
          <c:order val="0"/>
          <c:tx>
            <c:strRef>
              <c:f>'設計変更、スライド'!$B$56</c:f>
              <c:strCache>
                <c:ptCount val="1"/>
                <c:pt idx="0">
                  <c:v>必ず提出している</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'設計変更、スライド'!$D$56</c:f>
              <c:numCache>
                <c:formatCode>0.0%</c:formatCode>
                <c:ptCount val="1"/>
                <c:pt idx="0">
                  <c:v>0.79487179487179482</c:v>
                </c:pt>
              </c:numCache>
            </c:numRef>
          </c:val>
          <c:extLst>
            <c:ext xmlns:c16="http://schemas.microsoft.com/office/drawing/2014/chart" uri="{C3380CC4-5D6E-409C-BE32-E72D297353CC}">
              <c16:uniqueId val="{00000000-2605-492E-8CD3-FBB0F5956C38}"/>
            </c:ext>
          </c:extLst>
        </c:ser>
        <c:ser>
          <c:idx val="1"/>
          <c:order val="1"/>
          <c:tx>
            <c:strRef>
              <c:f>'設計変更、スライド'!$B$57</c:f>
              <c:strCache>
                <c:ptCount val="1"/>
                <c:pt idx="0">
                  <c:v>ほぼ提出している</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'設計変更、スライド'!$D$57</c:f>
              <c:numCache>
                <c:formatCode>0.0%</c:formatCode>
                <c:ptCount val="1"/>
                <c:pt idx="0">
                  <c:v>0.20512820512820512</c:v>
                </c:pt>
              </c:numCache>
            </c:numRef>
          </c:val>
          <c:extLst>
            <c:ext xmlns:c16="http://schemas.microsoft.com/office/drawing/2014/chart" uri="{C3380CC4-5D6E-409C-BE32-E72D297353CC}">
              <c16:uniqueId val="{00000001-2605-492E-8CD3-FBB0F5956C38}"/>
            </c:ext>
          </c:extLst>
        </c:ser>
        <c:ser>
          <c:idx val="2"/>
          <c:order val="2"/>
          <c:tx>
            <c:strRef>
              <c:f>'設計変更、スライド'!$B$58</c:f>
              <c:strCache>
                <c:ptCount val="1"/>
                <c:pt idx="0">
                  <c:v>あまり提出していない</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'設計変更、スライド'!$D$58</c:f>
              <c:numCache>
                <c:formatCode>0.0%</c:formatCode>
                <c:ptCount val="1"/>
                <c:pt idx="0">
                  <c:v>0</c:v>
                </c:pt>
              </c:numCache>
            </c:numRef>
          </c:val>
          <c:extLst>
            <c:ext xmlns:c16="http://schemas.microsoft.com/office/drawing/2014/chart" uri="{C3380CC4-5D6E-409C-BE32-E72D297353CC}">
              <c16:uniqueId val="{00000002-2605-492E-8CD3-FBB0F5956C38}"/>
            </c:ext>
          </c:extLst>
        </c:ser>
        <c:ser>
          <c:idx val="3"/>
          <c:order val="3"/>
          <c:tx>
            <c:strRef>
              <c:f>'設計変更、スライド'!$B$59</c:f>
              <c:strCache>
                <c:ptCount val="1"/>
                <c:pt idx="0">
                  <c:v>提出していない（指値で受注）</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dLbl>
              <c:idx val="0"/>
              <c:layout>
                <c:manualLayout>
                  <c:x val="-1.5594478719552171E-3"/>
                  <c:y val="1.11453034481796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D9-4E64-A032-E61B9578725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lang="ja-JP"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'設計変更、スライド'!$D$59</c:f>
              <c:numCache>
                <c:formatCode>0.0%</c:formatCode>
                <c:ptCount val="1"/>
                <c:pt idx="0">
                  <c:v>0</c:v>
                </c:pt>
              </c:numCache>
            </c:numRef>
          </c:val>
          <c:extLst>
            <c:ext xmlns:c16="http://schemas.microsoft.com/office/drawing/2014/chart" uri="{C3380CC4-5D6E-409C-BE32-E72D297353CC}">
              <c16:uniqueId val="{00000003-2605-492E-8CD3-FBB0F5956C38}"/>
            </c:ext>
          </c:extLst>
        </c:ser>
        <c:dLbls>
          <c:showLegendKey val="0"/>
          <c:showVal val="1"/>
          <c:showCatName val="0"/>
          <c:showSerName val="0"/>
          <c:showPercent val="0"/>
          <c:showBubbleSize val="0"/>
        </c:dLbls>
        <c:gapWidth val="150"/>
        <c:overlap val="100"/>
        <c:axId val="780116424"/>
        <c:axId val="780119664"/>
      </c:barChart>
      <c:catAx>
        <c:axId val="780116424"/>
        <c:scaling>
          <c:orientation val="maxMin"/>
        </c:scaling>
        <c:delete val="1"/>
        <c:axPos val="l"/>
        <c:numFmt formatCode="General" sourceLinked="1"/>
        <c:majorTickMark val="none"/>
        <c:minorTickMark val="none"/>
        <c:tickLblPos val="nextTo"/>
        <c:crossAx val="780119664"/>
        <c:crosses val="autoZero"/>
        <c:auto val="1"/>
        <c:lblAlgn val="ctr"/>
        <c:lblOffset val="100"/>
        <c:noMultiLvlLbl val="0"/>
      </c:catAx>
      <c:valAx>
        <c:axId val="78011966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crossAx val="78011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ja-JP"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lang="ja-JP"/>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s>
</file>

<file path=xl/drawings/drawing1.xml><?xml version="1.0" encoding="utf-8"?>
<xdr:wsDr xmlns:xdr="http://schemas.openxmlformats.org/drawingml/2006/spreadsheetDrawing" xmlns:a="http://schemas.openxmlformats.org/drawingml/2006/main">
  <xdr:twoCellAnchor>
    <xdr:from>
      <xdr:col>0</xdr:col>
      <xdr:colOff>152400</xdr:colOff>
      <xdr:row>34</xdr:row>
      <xdr:rowOff>41909</xdr:rowOff>
    </xdr:from>
    <xdr:to>
      <xdr:col>6</xdr:col>
      <xdr:colOff>466725</xdr:colOff>
      <xdr:row>47</xdr:row>
      <xdr:rowOff>55244</xdr:rowOff>
    </xdr:to>
    <xdr:graphicFrame macro="">
      <xdr:nvGraphicFramePr>
        <xdr:cNvPr id="2" name="グラフ 1">
          <a:extLst>
            <a:ext uri="{FF2B5EF4-FFF2-40B4-BE49-F238E27FC236}">
              <a16:creationId xmlns:a16="http://schemas.microsoft.com/office/drawing/2014/main" id="{3B609C92-B944-429B-8E73-0F9B4E67A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43180</xdr:colOff>
      <xdr:row>34</xdr:row>
      <xdr:rowOff>40005</xdr:rowOff>
    </xdr:from>
    <xdr:to>
      <xdr:col>13</xdr:col>
      <xdr:colOff>517525</xdr:colOff>
      <xdr:row>47</xdr:row>
      <xdr:rowOff>57150</xdr:rowOff>
    </xdr:to>
    <xdr:graphicFrame macro="">
      <xdr:nvGraphicFramePr>
        <xdr:cNvPr id="3" name="グラフ 2">
          <a:extLst>
            <a:ext uri="{FF2B5EF4-FFF2-40B4-BE49-F238E27FC236}">
              <a16:creationId xmlns:a16="http://schemas.microsoft.com/office/drawing/2014/main" id="{F3A721A2-17CD-4303-9F9C-477A32050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xdr:colOff>
      <xdr:row>49</xdr:row>
      <xdr:rowOff>53974</xdr:rowOff>
    </xdr:from>
    <xdr:to>
      <xdr:col>6</xdr:col>
      <xdr:colOff>462280</xdr:colOff>
      <xdr:row>61</xdr:row>
      <xdr:rowOff>196850</xdr:rowOff>
    </xdr:to>
    <xdr:graphicFrame macro="">
      <xdr:nvGraphicFramePr>
        <xdr:cNvPr id="4" name="グラフ 3">
          <a:extLst>
            <a:ext uri="{FF2B5EF4-FFF2-40B4-BE49-F238E27FC236}">
              <a16:creationId xmlns:a16="http://schemas.microsoft.com/office/drawing/2014/main" id="{8867218A-4C17-4F71-A901-77391FE19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xdr:colOff>
      <xdr:row>64</xdr:row>
      <xdr:rowOff>38100</xdr:rowOff>
    </xdr:from>
    <xdr:to>
      <xdr:col>6</xdr:col>
      <xdr:colOff>528355</xdr:colOff>
      <xdr:row>77</xdr:row>
      <xdr:rowOff>53340</xdr:rowOff>
    </xdr:to>
    <xdr:graphicFrame macro="">
      <xdr:nvGraphicFramePr>
        <xdr:cNvPr id="5" name="グラフ 4">
          <a:extLst>
            <a:ext uri="{FF2B5EF4-FFF2-40B4-BE49-F238E27FC236}">
              <a16:creationId xmlns:a16="http://schemas.microsoft.com/office/drawing/2014/main" id="{E128B52D-59C1-43C2-A4ED-D79B9F670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76834</xdr:colOff>
      <xdr:row>64</xdr:row>
      <xdr:rowOff>45083</xdr:rowOff>
    </xdr:from>
    <xdr:to>
      <xdr:col>13</xdr:col>
      <xdr:colOff>552484</xdr:colOff>
      <xdr:row>77</xdr:row>
      <xdr:rowOff>120650</xdr:rowOff>
    </xdr:to>
    <xdr:graphicFrame macro="">
      <xdr:nvGraphicFramePr>
        <xdr:cNvPr id="6" name="グラフ 5">
          <a:extLst>
            <a:ext uri="{FF2B5EF4-FFF2-40B4-BE49-F238E27FC236}">
              <a16:creationId xmlns:a16="http://schemas.microsoft.com/office/drawing/2014/main" id="{882AED40-6673-4FCB-90CF-F433B38AC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79</xdr:row>
      <xdr:rowOff>43180</xdr:rowOff>
    </xdr:from>
    <xdr:to>
      <xdr:col>6</xdr:col>
      <xdr:colOff>475650</xdr:colOff>
      <xdr:row>92</xdr:row>
      <xdr:rowOff>58420</xdr:rowOff>
    </xdr:to>
    <xdr:graphicFrame macro="">
      <xdr:nvGraphicFramePr>
        <xdr:cNvPr id="7" name="グラフ 6">
          <a:extLst>
            <a:ext uri="{FF2B5EF4-FFF2-40B4-BE49-F238E27FC236}">
              <a16:creationId xmlns:a16="http://schemas.microsoft.com/office/drawing/2014/main" id="{9EE46639-5A49-4F9C-95F9-70CE6DF26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62228</xdr:colOff>
      <xdr:row>79</xdr:row>
      <xdr:rowOff>15875</xdr:rowOff>
    </xdr:from>
    <xdr:to>
      <xdr:col>13</xdr:col>
      <xdr:colOff>539783</xdr:colOff>
      <xdr:row>92</xdr:row>
      <xdr:rowOff>34925</xdr:rowOff>
    </xdr:to>
    <xdr:graphicFrame macro="">
      <xdr:nvGraphicFramePr>
        <xdr:cNvPr id="8" name="グラフ 7">
          <a:extLst>
            <a:ext uri="{FF2B5EF4-FFF2-40B4-BE49-F238E27FC236}">
              <a16:creationId xmlns:a16="http://schemas.microsoft.com/office/drawing/2014/main" id="{04F2B616-6EA6-4BBD-8CE5-EC381B754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17143</xdr:colOff>
      <xdr:row>193</xdr:row>
      <xdr:rowOff>17141</xdr:rowOff>
    </xdr:from>
    <xdr:to>
      <xdr:col>12</xdr:col>
      <xdr:colOff>593548</xdr:colOff>
      <xdr:row>211</xdr:row>
      <xdr:rowOff>171450</xdr:rowOff>
    </xdr:to>
    <xdr:graphicFrame macro="">
      <xdr:nvGraphicFramePr>
        <xdr:cNvPr id="12" name="グラフ 11">
          <a:extLst>
            <a:ext uri="{FF2B5EF4-FFF2-40B4-BE49-F238E27FC236}">
              <a16:creationId xmlns:a16="http://schemas.microsoft.com/office/drawing/2014/main" id="{F4E31656-53D4-4DD0-AB0C-0EB667065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17144</xdr:colOff>
      <xdr:row>347</xdr:row>
      <xdr:rowOff>17142</xdr:rowOff>
    </xdr:from>
    <xdr:to>
      <xdr:col>12</xdr:col>
      <xdr:colOff>593969</xdr:colOff>
      <xdr:row>355</xdr:row>
      <xdr:rowOff>161925</xdr:rowOff>
    </xdr:to>
    <xdr:graphicFrame macro="">
      <xdr:nvGraphicFramePr>
        <xdr:cNvPr id="58" name="グラフ 57">
          <a:extLst>
            <a:ext uri="{FF2B5EF4-FFF2-40B4-BE49-F238E27FC236}">
              <a16:creationId xmlns:a16="http://schemas.microsoft.com/office/drawing/2014/main" id="{3A7BEFC0-C242-4A1F-84CC-994BCE599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20954</xdr:colOff>
      <xdr:row>363</xdr:row>
      <xdr:rowOff>19049</xdr:rowOff>
    </xdr:from>
    <xdr:to>
      <xdr:col>12</xdr:col>
      <xdr:colOff>592064</xdr:colOff>
      <xdr:row>371</xdr:row>
      <xdr:rowOff>160649</xdr:rowOff>
    </xdr:to>
    <xdr:graphicFrame macro="">
      <xdr:nvGraphicFramePr>
        <xdr:cNvPr id="59" name="グラフ 58">
          <a:extLst>
            <a:ext uri="{FF2B5EF4-FFF2-40B4-BE49-F238E27FC236}">
              <a16:creationId xmlns:a16="http://schemas.microsoft.com/office/drawing/2014/main" id="{A342113A-31FC-4263-96A8-328588CB8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471</xdr:row>
      <xdr:rowOff>205740</xdr:rowOff>
    </xdr:from>
    <xdr:to>
      <xdr:col>12</xdr:col>
      <xdr:colOff>610485</xdr:colOff>
      <xdr:row>495</xdr:row>
      <xdr:rowOff>167640</xdr:rowOff>
    </xdr:to>
    <xdr:graphicFrame macro="">
      <xdr:nvGraphicFramePr>
        <xdr:cNvPr id="63" name="グラフ 62">
          <a:extLst>
            <a:ext uri="{FF2B5EF4-FFF2-40B4-BE49-F238E27FC236}">
              <a16:creationId xmlns:a16="http://schemas.microsoft.com/office/drawing/2014/main" id="{6429E516-34AF-4518-88AC-22BC44A78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17146</xdr:colOff>
      <xdr:row>504</xdr:row>
      <xdr:rowOff>15240</xdr:rowOff>
    </xdr:from>
    <xdr:to>
      <xdr:col>13</xdr:col>
      <xdr:colOff>886</xdr:colOff>
      <xdr:row>515</xdr:row>
      <xdr:rowOff>133350</xdr:rowOff>
    </xdr:to>
    <xdr:graphicFrame macro="">
      <xdr:nvGraphicFramePr>
        <xdr:cNvPr id="64" name="グラフ 63">
          <a:extLst>
            <a:ext uri="{FF2B5EF4-FFF2-40B4-BE49-F238E27FC236}">
              <a16:creationId xmlns:a16="http://schemas.microsoft.com/office/drawing/2014/main" id="{A7EC5F1B-11A4-4613-BCA4-036599F39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55245</xdr:colOff>
      <xdr:row>515</xdr:row>
      <xdr:rowOff>95249</xdr:rowOff>
    </xdr:from>
    <xdr:to>
      <xdr:col>13</xdr:col>
      <xdr:colOff>37080</xdr:colOff>
      <xdr:row>527</xdr:row>
      <xdr:rowOff>11428</xdr:rowOff>
    </xdr:to>
    <xdr:graphicFrame macro="">
      <xdr:nvGraphicFramePr>
        <xdr:cNvPr id="65" name="グラフ 64">
          <a:extLst>
            <a:ext uri="{FF2B5EF4-FFF2-40B4-BE49-F238E27FC236}">
              <a16:creationId xmlns:a16="http://schemas.microsoft.com/office/drawing/2014/main" id="{61F1E86E-8035-400F-A88B-45853F778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1904</xdr:colOff>
      <xdr:row>538</xdr:row>
      <xdr:rowOff>1904</xdr:rowOff>
    </xdr:from>
    <xdr:to>
      <xdr:col>12</xdr:col>
      <xdr:colOff>587624</xdr:colOff>
      <xdr:row>557</xdr:row>
      <xdr:rowOff>158750</xdr:rowOff>
    </xdr:to>
    <xdr:graphicFrame macro="">
      <xdr:nvGraphicFramePr>
        <xdr:cNvPr id="66" name="グラフ 65">
          <a:extLst>
            <a:ext uri="{FF2B5EF4-FFF2-40B4-BE49-F238E27FC236}">
              <a16:creationId xmlns:a16="http://schemas.microsoft.com/office/drawing/2014/main" id="{AC57E95B-7E98-4B55-B01D-8AB186D0A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582928</xdr:colOff>
      <xdr:row>566</xdr:row>
      <xdr:rowOff>106679</xdr:rowOff>
    </xdr:from>
    <xdr:to>
      <xdr:col>12</xdr:col>
      <xdr:colOff>551218</xdr:colOff>
      <xdr:row>586</xdr:row>
      <xdr:rowOff>132554</xdr:rowOff>
    </xdr:to>
    <xdr:graphicFrame macro="">
      <xdr:nvGraphicFramePr>
        <xdr:cNvPr id="14" name="グラフ 13">
          <a:extLst>
            <a:ext uri="{FF2B5EF4-FFF2-40B4-BE49-F238E27FC236}">
              <a16:creationId xmlns:a16="http://schemas.microsoft.com/office/drawing/2014/main" id="{6353A967-CFED-49B2-9C68-DC8AD3ED2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1904</xdr:colOff>
      <xdr:row>597</xdr:row>
      <xdr:rowOff>30478</xdr:rowOff>
    </xdr:from>
    <xdr:to>
      <xdr:col>12</xdr:col>
      <xdr:colOff>587414</xdr:colOff>
      <xdr:row>617</xdr:row>
      <xdr:rowOff>58258</xdr:rowOff>
    </xdr:to>
    <xdr:graphicFrame macro="">
      <xdr:nvGraphicFramePr>
        <xdr:cNvPr id="17" name="グラフ 16">
          <a:extLst>
            <a:ext uri="{FF2B5EF4-FFF2-40B4-BE49-F238E27FC236}">
              <a16:creationId xmlns:a16="http://schemas.microsoft.com/office/drawing/2014/main" id="{52943871-ABCE-4684-BB33-B4256D222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611504</xdr:colOff>
      <xdr:row>629</xdr:row>
      <xdr:rowOff>57150</xdr:rowOff>
    </xdr:from>
    <xdr:to>
      <xdr:col>12</xdr:col>
      <xdr:colOff>579794</xdr:colOff>
      <xdr:row>649</xdr:row>
      <xdr:rowOff>74130</xdr:rowOff>
    </xdr:to>
    <xdr:graphicFrame macro="">
      <xdr:nvGraphicFramePr>
        <xdr:cNvPr id="18" name="グラフ 17">
          <a:extLst>
            <a:ext uri="{FF2B5EF4-FFF2-40B4-BE49-F238E27FC236}">
              <a16:creationId xmlns:a16="http://schemas.microsoft.com/office/drawing/2014/main" id="{2E08063D-0F37-4D44-B832-41043436B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1904</xdr:colOff>
      <xdr:row>662</xdr:row>
      <xdr:rowOff>5715</xdr:rowOff>
    </xdr:from>
    <xdr:to>
      <xdr:col>12</xdr:col>
      <xdr:colOff>587414</xdr:colOff>
      <xdr:row>674</xdr:row>
      <xdr:rowOff>85725</xdr:rowOff>
    </xdr:to>
    <xdr:graphicFrame macro="">
      <xdr:nvGraphicFramePr>
        <xdr:cNvPr id="19" name="グラフ 18">
          <a:extLst>
            <a:ext uri="{FF2B5EF4-FFF2-40B4-BE49-F238E27FC236}">
              <a16:creationId xmlns:a16="http://schemas.microsoft.com/office/drawing/2014/main" id="{ADFFFF8A-EE1E-4355-BA85-6CC41D853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102</xdr:row>
      <xdr:rowOff>207644</xdr:rowOff>
    </xdr:from>
    <xdr:to>
      <xdr:col>12</xdr:col>
      <xdr:colOff>581025</xdr:colOff>
      <xdr:row>121</xdr:row>
      <xdr:rowOff>201930</xdr:rowOff>
    </xdr:to>
    <xdr:graphicFrame macro="">
      <xdr:nvGraphicFramePr>
        <xdr:cNvPr id="67" name="グラフ 66">
          <a:extLst>
            <a:ext uri="{FF2B5EF4-FFF2-40B4-BE49-F238E27FC236}">
              <a16:creationId xmlns:a16="http://schemas.microsoft.com/office/drawing/2014/main" id="{C1C34427-FAFF-4355-9616-86EEC46C1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1905</xdr:colOff>
      <xdr:row>131</xdr:row>
      <xdr:rowOff>0</xdr:rowOff>
    </xdr:from>
    <xdr:to>
      <xdr:col>12</xdr:col>
      <xdr:colOff>609600</xdr:colOff>
      <xdr:row>154</xdr:row>
      <xdr:rowOff>190500</xdr:rowOff>
    </xdr:to>
    <xdr:graphicFrame macro="">
      <xdr:nvGraphicFramePr>
        <xdr:cNvPr id="69" name="グラフ 68">
          <a:extLst>
            <a:ext uri="{FF2B5EF4-FFF2-40B4-BE49-F238E27FC236}">
              <a16:creationId xmlns:a16="http://schemas.microsoft.com/office/drawing/2014/main" id="{4AE5C655-07F9-4367-841C-B27CFD1B5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15241</xdr:colOff>
      <xdr:row>163</xdr:row>
      <xdr:rowOff>3809</xdr:rowOff>
    </xdr:from>
    <xdr:to>
      <xdr:col>12</xdr:col>
      <xdr:colOff>607695</xdr:colOff>
      <xdr:row>181</xdr:row>
      <xdr:rowOff>19050</xdr:rowOff>
    </xdr:to>
    <xdr:graphicFrame macro="">
      <xdr:nvGraphicFramePr>
        <xdr:cNvPr id="70" name="グラフ 69">
          <a:extLst>
            <a:ext uri="{FF2B5EF4-FFF2-40B4-BE49-F238E27FC236}">
              <a16:creationId xmlns:a16="http://schemas.microsoft.com/office/drawing/2014/main" id="{7DD4578E-627C-483D-9607-480F26826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49529</xdr:colOff>
      <xdr:row>224</xdr:row>
      <xdr:rowOff>30479</xdr:rowOff>
    </xdr:from>
    <xdr:to>
      <xdr:col>13</xdr:col>
      <xdr:colOff>1724</xdr:colOff>
      <xdr:row>247</xdr:row>
      <xdr:rowOff>22859</xdr:rowOff>
    </xdr:to>
    <xdr:graphicFrame macro="">
      <xdr:nvGraphicFramePr>
        <xdr:cNvPr id="71" name="グラフ 70">
          <a:extLst>
            <a:ext uri="{FF2B5EF4-FFF2-40B4-BE49-F238E27FC236}">
              <a16:creationId xmlns:a16="http://schemas.microsoft.com/office/drawing/2014/main" id="{084E3A73-42E7-474E-A713-BA814DD87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1903</xdr:colOff>
      <xdr:row>290</xdr:row>
      <xdr:rowOff>0</xdr:rowOff>
    </xdr:from>
    <xdr:to>
      <xdr:col>12</xdr:col>
      <xdr:colOff>575128</xdr:colOff>
      <xdr:row>309</xdr:row>
      <xdr:rowOff>158750</xdr:rowOff>
    </xdr:to>
    <xdr:graphicFrame macro="">
      <xdr:nvGraphicFramePr>
        <xdr:cNvPr id="74" name="グラフ 73">
          <a:extLst>
            <a:ext uri="{FF2B5EF4-FFF2-40B4-BE49-F238E27FC236}">
              <a16:creationId xmlns:a16="http://schemas.microsoft.com/office/drawing/2014/main" id="{DA7DA505-BAF0-4B99-A382-1C4E3554F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17144</xdr:colOff>
      <xdr:row>317</xdr:row>
      <xdr:rowOff>85726</xdr:rowOff>
    </xdr:from>
    <xdr:to>
      <xdr:col>13</xdr:col>
      <xdr:colOff>0</xdr:colOff>
      <xdr:row>340</xdr:row>
      <xdr:rowOff>133350</xdr:rowOff>
    </xdr:to>
    <xdr:graphicFrame macro="">
      <xdr:nvGraphicFramePr>
        <xdr:cNvPr id="75" name="グラフ 74">
          <a:extLst>
            <a:ext uri="{FF2B5EF4-FFF2-40B4-BE49-F238E27FC236}">
              <a16:creationId xmlns:a16="http://schemas.microsoft.com/office/drawing/2014/main" id="{26B763A0-7E0C-4CD3-B36F-90BD02DF2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1904</xdr:colOff>
      <xdr:row>380</xdr:row>
      <xdr:rowOff>1904</xdr:rowOff>
    </xdr:from>
    <xdr:to>
      <xdr:col>12</xdr:col>
      <xdr:colOff>609600</xdr:colOff>
      <xdr:row>402</xdr:row>
      <xdr:rowOff>129540</xdr:rowOff>
    </xdr:to>
    <xdr:graphicFrame macro="">
      <xdr:nvGraphicFramePr>
        <xdr:cNvPr id="76" name="グラフ 75">
          <a:extLst>
            <a:ext uri="{FF2B5EF4-FFF2-40B4-BE49-F238E27FC236}">
              <a16:creationId xmlns:a16="http://schemas.microsoft.com/office/drawing/2014/main" id="{360A6232-4F87-4774-AF4E-7A3F255FD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412</xdr:row>
      <xdr:rowOff>0</xdr:rowOff>
    </xdr:from>
    <xdr:to>
      <xdr:col>12</xdr:col>
      <xdr:colOff>590550</xdr:colOff>
      <xdr:row>433</xdr:row>
      <xdr:rowOff>167640</xdr:rowOff>
    </xdr:to>
    <xdr:graphicFrame macro="">
      <xdr:nvGraphicFramePr>
        <xdr:cNvPr id="77" name="グラフ 76">
          <a:extLst>
            <a:ext uri="{FF2B5EF4-FFF2-40B4-BE49-F238E27FC236}">
              <a16:creationId xmlns:a16="http://schemas.microsoft.com/office/drawing/2014/main" id="{D740312D-1DE5-4563-97AD-0CD42C2D6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1904</xdr:colOff>
      <xdr:row>441</xdr:row>
      <xdr:rowOff>0</xdr:rowOff>
    </xdr:from>
    <xdr:to>
      <xdr:col>12</xdr:col>
      <xdr:colOff>598170</xdr:colOff>
      <xdr:row>464</xdr:row>
      <xdr:rowOff>171450</xdr:rowOff>
    </xdr:to>
    <xdr:graphicFrame macro="">
      <xdr:nvGraphicFramePr>
        <xdr:cNvPr id="78" name="グラフ 77">
          <a:extLst>
            <a:ext uri="{FF2B5EF4-FFF2-40B4-BE49-F238E27FC236}">
              <a16:creationId xmlns:a16="http://schemas.microsoft.com/office/drawing/2014/main" id="{0F7A193B-F8D0-4084-A105-30361127B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255270</xdr:colOff>
      <xdr:row>254</xdr:row>
      <xdr:rowOff>169545</xdr:rowOff>
    </xdr:from>
    <xdr:to>
      <xdr:col>13</xdr:col>
      <xdr:colOff>171450</xdr:colOff>
      <xdr:row>278</xdr:row>
      <xdr:rowOff>182245</xdr:rowOff>
    </xdr:to>
    <xdr:graphicFrame macro="">
      <xdr:nvGraphicFramePr>
        <xdr:cNvPr id="80" name="グラフ 79">
          <a:extLst>
            <a:ext uri="{FF2B5EF4-FFF2-40B4-BE49-F238E27FC236}">
              <a16:creationId xmlns:a16="http://schemas.microsoft.com/office/drawing/2014/main" id="{C8898721-CE7A-4D56-AF30-91BCEBB0F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1904</xdr:colOff>
      <xdr:row>682</xdr:row>
      <xdr:rowOff>20957</xdr:rowOff>
    </xdr:from>
    <xdr:to>
      <xdr:col>12</xdr:col>
      <xdr:colOff>593129</xdr:colOff>
      <xdr:row>696</xdr:row>
      <xdr:rowOff>200025</xdr:rowOff>
    </xdr:to>
    <xdr:graphicFrame macro="">
      <xdr:nvGraphicFramePr>
        <xdr:cNvPr id="81" name="グラフ 80">
          <a:extLst>
            <a:ext uri="{FF2B5EF4-FFF2-40B4-BE49-F238E27FC236}">
              <a16:creationId xmlns:a16="http://schemas.microsoft.com/office/drawing/2014/main" id="{AEF09C1D-D859-4161-AA39-A1CA8989A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705</xdr:row>
      <xdr:rowOff>0</xdr:rowOff>
    </xdr:from>
    <xdr:to>
      <xdr:col>12</xdr:col>
      <xdr:colOff>587415</xdr:colOff>
      <xdr:row>713</xdr:row>
      <xdr:rowOff>200025</xdr:rowOff>
    </xdr:to>
    <xdr:graphicFrame macro="">
      <xdr:nvGraphicFramePr>
        <xdr:cNvPr id="82" name="グラフ 81">
          <a:extLst>
            <a:ext uri="{FF2B5EF4-FFF2-40B4-BE49-F238E27FC236}">
              <a16:creationId xmlns:a16="http://schemas.microsoft.com/office/drawing/2014/main" id="{19E96CBA-8B12-46A8-BD3A-EFF6B41AE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721</xdr:row>
      <xdr:rowOff>3809</xdr:rowOff>
    </xdr:from>
    <xdr:to>
      <xdr:col>12</xdr:col>
      <xdr:colOff>591225</xdr:colOff>
      <xdr:row>729</xdr:row>
      <xdr:rowOff>133350</xdr:rowOff>
    </xdr:to>
    <xdr:graphicFrame macro="">
      <xdr:nvGraphicFramePr>
        <xdr:cNvPr id="83" name="グラフ 82">
          <a:extLst>
            <a:ext uri="{FF2B5EF4-FFF2-40B4-BE49-F238E27FC236}">
              <a16:creationId xmlns:a16="http://schemas.microsoft.com/office/drawing/2014/main" id="{C5F8C89E-1B14-459D-BC12-2BF93DD13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736</xdr:row>
      <xdr:rowOff>0</xdr:rowOff>
    </xdr:from>
    <xdr:to>
      <xdr:col>12</xdr:col>
      <xdr:colOff>591435</xdr:colOff>
      <xdr:row>743</xdr:row>
      <xdr:rowOff>123825</xdr:rowOff>
    </xdr:to>
    <xdr:graphicFrame macro="">
      <xdr:nvGraphicFramePr>
        <xdr:cNvPr id="84" name="グラフ 83">
          <a:extLst>
            <a:ext uri="{FF2B5EF4-FFF2-40B4-BE49-F238E27FC236}">
              <a16:creationId xmlns:a16="http://schemas.microsoft.com/office/drawing/2014/main" id="{2BACCDB4-9397-4F46-9E1E-AE4ECAF11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1</xdr:colOff>
      <xdr:row>750</xdr:row>
      <xdr:rowOff>91440</xdr:rowOff>
    </xdr:from>
    <xdr:to>
      <xdr:col>13</xdr:col>
      <xdr:colOff>9525</xdr:colOff>
      <xdr:row>762</xdr:row>
      <xdr:rowOff>190500</xdr:rowOff>
    </xdr:to>
    <xdr:graphicFrame macro="">
      <xdr:nvGraphicFramePr>
        <xdr:cNvPr id="85" name="グラフ 84">
          <a:extLst>
            <a:ext uri="{FF2B5EF4-FFF2-40B4-BE49-F238E27FC236}">
              <a16:creationId xmlns:a16="http://schemas.microsoft.com/office/drawing/2014/main" id="{7425C7F6-05B4-4B58-B703-6054972C9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1904</xdr:colOff>
      <xdr:row>771</xdr:row>
      <xdr:rowOff>1904</xdr:rowOff>
    </xdr:from>
    <xdr:to>
      <xdr:col>12</xdr:col>
      <xdr:colOff>587414</xdr:colOff>
      <xdr:row>793</xdr:row>
      <xdr:rowOff>0</xdr:rowOff>
    </xdr:to>
    <xdr:graphicFrame macro="">
      <xdr:nvGraphicFramePr>
        <xdr:cNvPr id="86" name="グラフ 85">
          <a:extLst>
            <a:ext uri="{FF2B5EF4-FFF2-40B4-BE49-F238E27FC236}">
              <a16:creationId xmlns:a16="http://schemas.microsoft.com/office/drawing/2014/main" id="{0289BAFD-E9D5-4B35-BEE1-2AD282AE4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0</xdr:colOff>
      <xdr:row>802</xdr:row>
      <xdr:rowOff>0</xdr:rowOff>
    </xdr:from>
    <xdr:to>
      <xdr:col>12</xdr:col>
      <xdr:colOff>591225</xdr:colOff>
      <xdr:row>824</xdr:row>
      <xdr:rowOff>167640</xdr:rowOff>
    </xdr:to>
    <xdr:graphicFrame macro="">
      <xdr:nvGraphicFramePr>
        <xdr:cNvPr id="87" name="グラフ 86">
          <a:extLst>
            <a:ext uri="{FF2B5EF4-FFF2-40B4-BE49-F238E27FC236}">
              <a16:creationId xmlns:a16="http://schemas.microsoft.com/office/drawing/2014/main" id="{039FD665-B4BB-4B35-A8FE-537BE4588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1904</xdr:colOff>
      <xdr:row>834</xdr:row>
      <xdr:rowOff>3809</xdr:rowOff>
    </xdr:from>
    <xdr:to>
      <xdr:col>12</xdr:col>
      <xdr:colOff>587624</xdr:colOff>
      <xdr:row>856</xdr:row>
      <xdr:rowOff>180975</xdr:rowOff>
    </xdr:to>
    <xdr:graphicFrame macro="">
      <xdr:nvGraphicFramePr>
        <xdr:cNvPr id="9" name="グラフ 8">
          <a:extLst>
            <a:ext uri="{FF2B5EF4-FFF2-40B4-BE49-F238E27FC236}">
              <a16:creationId xmlns:a16="http://schemas.microsoft.com/office/drawing/2014/main" id="{BBC0F56B-8F12-4E55-8130-5557A349B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3808</xdr:colOff>
      <xdr:row>865</xdr:row>
      <xdr:rowOff>19050</xdr:rowOff>
    </xdr:from>
    <xdr:to>
      <xdr:col>12</xdr:col>
      <xdr:colOff>591433</xdr:colOff>
      <xdr:row>886</xdr:row>
      <xdr:rowOff>139066</xdr:rowOff>
    </xdr:to>
    <xdr:graphicFrame macro="">
      <xdr:nvGraphicFramePr>
        <xdr:cNvPr id="10" name="グラフ 9">
          <a:extLst>
            <a:ext uri="{FF2B5EF4-FFF2-40B4-BE49-F238E27FC236}">
              <a16:creationId xmlns:a16="http://schemas.microsoft.com/office/drawing/2014/main" id="{7488DF2C-01D5-4370-BE3C-60AC1EFC1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1904</xdr:colOff>
      <xdr:row>898</xdr:row>
      <xdr:rowOff>0</xdr:rowOff>
    </xdr:from>
    <xdr:to>
      <xdr:col>12</xdr:col>
      <xdr:colOff>587624</xdr:colOff>
      <xdr:row>906</xdr:row>
      <xdr:rowOff>51600</xdr:rowOff>
    </xdr:to>
    <xdr:graphicFrame macro="">
      <xdr:nvGraphicFramePr>
        <xdr:cNvPr id="11" name="グラフ 10">
          <a:extLst>
            <a:ext uri="{FF2B5EF4-FFF2-40B4-BE49-F238E27FC236}">
              <a16:creationId xmlns:a16="http://schemas.microsoft.com/office/drawing/2014/main" id="{764E06B7-CA67-4BE1-BF12-4D030F282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0</xdr:colOff>
      <xdr:row>914</xdr:row>
      <xdr:rowOff>0</xdr:rowOff>
    </xdr:from>
    <xdr:to>
      <xdr:col>12</xdr:col>
      <xdr:colOff>591435</xdr:colOff>
      <xdr:row>922</xdr:row>
      <xdr:rowOff>51600</xdr:rowOff>
    </xdr:to>
    <xdr:graphicFrame macro="">
      <xdr:nvGraphicFramePr>
        <xdr:cNvPr id="13" name="グラフ 12">
          <a:extLst>
            <a:ext uri="{FF2B5EF4-FFF2-40B4-BE49-F238E27FC236}">
              <a16:creationId xmlns:a16="http://schemas.microsoft.com/office/drawing/2014/main" id="{7842A122-D163-48AA-8A37-C6ABD5D6E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1904</xdr:colOff>
      <xdr:row>934</xdr:row>
      <xdr:rowOff>0</xdr:rowOff>
    </xdr:from>
    <xdr:to>
      <xdr:col>12</xdr:col>
      <xdr:colOff>591434</xdr:colOff>
      <xdr:row>944</xdr:row>
      <xdr:rowOff>0</xdr:rowOff>
    </xdr:to>
    <xdr:graphicFrame macro="">
      <xdr:nvGraphicFramePr>
        <xdr:cNvPr id="15" name="グラフ 14">
          <a:extLst>
            <a:ext uri="{FF2B5EF4-FFF2-40B4-BE49-F238E27FC236}">
              <a16:creationId xmlns:a16="http://schemas.microsoft.com/office/drawing/2014/main" id="{56BE873C-7D1F-4B64-A22D-7BE8DC371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1904</xdr:colOff>
      <xdr:row>954</xdr:row>
      <xdr:rowOff>3809</xdr:rowOff>
    </xdr:from>
    <xdr:to>
      <xdr:col>12</xdr:col>
      <xdr:colOff>587624</xdr:colOff>
      <xdr:row>974</xdr:row>
      <xdr:rowOff>200025</xdr:rowOff>
    </xdr:to>
    <xdr:graphicFrame macro="">
      <xdr:nvGraphicFramePr>
        <xdr:cNvPr id="16" name="グラフ 15">
          <a:extLst>
            <a:ext uri="{FF2B5EF4-FFF2-40B4-BE49-F238E27FC236}">
              <a16:creationId xmlns:a16="http://schemas.microsoft.com/office/drawing/2014/main" id="{EA6E643A-DB4B-49E3-A6B8-02BB7EC09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19049</xdr:colOff>
      <xdr:row>984</xdr:row>
      <xdr:rowOff>55244</xdr:rowOff>
    </xdr:from>
    <xdr:to>
      <xdr:col>12</xdr:col>
      <xdr:colOff>606674</xdr:colOff>
      <xdr:row>994</xdr:row>
      <xdr:rowOff>54944</xdr:rowOff>
    </xdr:to>
    <xdr:graphicFrame macro="">
      <xdr:nvGraphicFramePr>
        <xdr:cNvPr id="20" name="グラフ 19">
          <a:extLst>
            <a:ext uri="{FF2B5EF4-FFF2-40B4-BE49-F238E27FC236}">
              <a16:creationId xmlns:a16="http://schemas.microsoft.com/office/drawing/2014/main" id="{690126D0-78BB-447B-8AB4-36B2E1C41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1903</xdr:colOff>
      <xdr:row>1004</xdr:row>
      <xdr:rowOff>3809</xdr:rowOff>
    </xdr:from>
    <xdr:to>
      <xdr:col>12</xdr:col>
      <xdr:colOff>593338</xdr:colOff>
      <xdr:row>1024</xdr:row>
      <xdr:rowOff>179609</xdr:rowOff>
    </xdr:to>
    <xdr:graphicFrame macro="">
      <xdr:nvGraphicFramePr>
        <xdr:cNvPr id="21" name="グラフ 20">
          <a:extLst>
            <a:ext uri="{FF2B5EF4-FFF2-40B4-BE49-F238E27FC236}">
              <a16:creationId xmlns:a16="http://schemas.microsoft.com/office/drawing/2014/main" id="{B38CDFAE-8E11-4CE0-BFCF-BB6BEBDE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1904</xdr:colOff>
      <xdr:row>1037</xdr:row>
      <xdr:rowOff>1904</xdr:rowOff>
    </xdr:from>
    <xdr:to>
      <xdr:col>12</xdr:col>
      <xdr:colOff>591434</xdr:colOff>
      <xdr:row>1060</xdr:row>
      <xdr:rowOff>19050</xdr:rowOff>
    </xdr:to>
    <xdr:graphicFrame macro="">
      <xdr:nvGraphicFramePr>
        <xdr:cNvPr id="22" name="グラフ 21">
          <a:extLst>
            <a:ext uri="{FF2B5EF4-FFF2-40B4-BE49-F238E27FC236}">
              <a16:creationId xmlns:a16="http://schemas.microsoft.com/office/drawing/2014/main" id="{83E0907B-B86A-49A9-9B92-CF641559B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1904</xdr:colOff>
      <xdr:row>1067</xdr:row>
      <xdr:rowOff>3809</xdr:rowOff>
    </xdr:from>
    <xdr:to>
      <xdr:col>13</xdr:col>
      <xdr:colOff>9525</xdr:colOff>
      <xdr:row>1075</xdr:row>
      <xdr:rowOff>201929</xdr:rowOff>
    </xdr:to>
    <xdr:graphicFrame macro="">
      <xdr:nvGraphicFramePr>
        <xdr:cNvPr id="23" name="グラフ 22">
          <a:extLst>
            <a:ext uri="{FF2B5EF4-FFF2-40B4-BE49-F238E27FC236}">
              <a16:creationId xmlns:a16="http://schemas.microsoft.com/office/drawing/2014/main" id="{4311F6BC-BFC3-4A9E-AA2D-ECA3A9D0F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1904</xdr:colOff>
      <xdr:row>1082</xdr:row>
      <xdr:rowOff>0</xdr:rowOff>
    </xdr:from>
    <xdr:to>
      <xdr:col>13</xdr:col>
      <xdr:colOff>0</xdr:colOff>
      <xdr:row>1091</xdr:row>
      <xdr:rowOff>38100</xdr:rowOff>
    </xdr:to>
    <xdr:graphicFrame macro="">
      <xdr:nvGraphicFramePr>
        <xdr:cNvPr id="24" name="グラフ 23">
          <a:extLst>
            <a:ext uri="{FF2B5EF4-FFF2-40B4-BE49-F238E27FC236}">
              <a16:creationId xmlns:a16="http://schemas.microsoft.com/office/drawing/2014/main" id="{98B2EDE9-88C9-4012-8771-57AEEA3E2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594358</xdr:colOff>
      <xdr:row>1099</xdr:row>
      <xdr:rowOff>76199</xdr:rowOff>
    </xdr:from>
    <xdr:to>
      <xdr:col>12</xdr:col>
      <xdr:colOff>564763</xdr:colOff>
      <xdr:row>1119</xdr:row>
      <xdr:rowOff>161924</xdr:rowOff>
    </xdr:to>
    <xdr:graphicFrame macro="">
      <xdr:nvGraphicFramePr>
        <xdr:cNvPr id="26" name="グラフ 25">
          <a:extLst>
            <a:ext uri="{FF2B5EF4-FFF2-40B4-BE49-F238E27FC236}">
              <a16:creationId xmlns:a16="http://schemas.microsoft.com/office/drawing/2014/main" id="{D1A0DC59-CD1C-45C5-918B-180CAE3D5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619124</xdr:colOff>
      <xdr:row>1134</xdr:row>
      <xdr:rowOff>0</xdr:rowOff>
    </xdr:from>
    <xdr:to>
      <xdr:col>12</xdr:col>
      <xdr:colOff>587624</xdr:colOff>
      <xdr:row>1142</xdr:row>
      <xdr:rowOff>125505</xdr:rowOff>
    </xdr:to>
    <xdr:graphicFrame macro="">
      <xdr:nvGraphicFramePr>
        <xdr:cNvPr id="27" name="グラフ 26">
          <a:extLst>
            <a:ext uri="{FF2B5EF4-FFF2-40B4-BE49-F238E27FC236}">
              <a16:creationId xmlns:a16="http://schemas.microsoft.com/office/drawing/2014/main" id="{9792314B-887D-4D6C-A60C-F019D34D2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619124</xdr:colOff>
      <xdr:row>1155</xdr:row>
      <xdr:rowOff>0</xdr:rowOff>
    </xdr:from>
    <xdr:to>
      <xdr:col>12</xdr:col>
      <xdr:colOff>587624</xdr:colOff>
      <xdr:row>1163</xdr:row>
      <xdr:rowOff>125505</xdr:rowOff>
    </xdr:to>
    <xdr:graphicFrame macro="">
      <xdr:nvGraphicFramePr>
        <xdr:cNvPr id="28" name="グラフ 27">
          <a:extLst>
            <a:ext uri="{FF2B5EF4-FFF2-40B4-BE49-F238E27FC236}">
              <a16:creationId xmlns:a16="http://schemas.microsoft.com/office/drawing/2014/main" id="{39022C9E-96F3-45DF-BEBB-DD3ECE27F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0</xdr:colOff>
      <xdr:row>1189</xdr:row>
      <xdr:rowOff>0</xdr:rowOff>
    </xdr:from>
    <xdr:to>
      <xdr:col>12</xdr:col>
      <xdr:colOff>587625</xdr:colOff>
      <xdr:row>1197</xdr:row>
      <xdr:rowOff>125505</xdr:rowOff>
    </xdr:to>
    <xdr:graphicFrame macro="">
      <xdr:nvGraphicFramePr>
        <xdr:cNvPr id="29" name="グラフ 28">
          <a:extLst>
            <a:ext uri="{FF2B5EF4-FFF2-40B4-BE49-F238E27FC236}">
              <a16:creationId xmlns:a16="http://schemas.microsoft.com/office/drawing/2014/main" id="{800DF9B7-0D1D-4FA5-9B58-254EDA3B3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1903</xdr:colOff>
      <xdr:row>1208</xdr:row>
      <xdr:rowOff>0</xdr:rowOff>
    </xdr:from>
    <xdr:to>
      <xdr:col>12</xdr:col>
      <xdr:colOff>593128</xdr:colOff>
      <xdr:row>1218</xdr:row>
      <xdr:rowOff>19050</xdr:rowOff>
    </xdr:to>
    <xdr:graphicFrame macro="">
      <xdr:nvGraphicFramePr>
        <xdr:cNvPr id="30" name="グラフ 29">
          <a:extLst>
            <a:ext uri="{FF2B5EF4-FFF2-40B4-BE49-F238E27FC236}">
              <a16:creationId xmlns:a16="http://schemas.microsoft.com/office/drawing/2014/main" id="{F7D8C7A9-8E32-4AD4-B5F6-02B2A784D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34290</xdr:colOff>
      <xdr:row>1230</xdr:row>
      <xdr:rowOff>5715</xdr:rowOff>
    </xdr:from>
    <xdr:to>
      <xdr:col>12</xdr:col>
      <xdr:colOff>34290</xdr:colOff>
      <xdr:row>1246</xdr:row>
      <xdr:rowOff>203834</xdr:rowOff>
    </xdr:to>
    <xdr:graphicFrame macro="">
      <xdr:nvGraphicFramePr>
        <xdr:cNvPr id="31" name="グラフ 30">
          <a:extLst>
            <a:ext uri="{FF2B5EF4-FFF2-40B4-BE49-F238E27FC236}">
              <a16:creationId xmlns:a16="http://schemas.microsoft.com/office/drawing/2014/main" id="{3480D9AC-3EAE-469B-8C3C-A127BE7B8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619124</xdr:colOff>
      <xdr:row>1256</xdr:row>
      <xdr:rowOff>1904</xdr:rowOff>
    </xdr:from>
    <xdr:to>
      <xdr:col>12</xdr:col>
      <xdr:colOff>591224</xdr:colOff>
      <xdr:row>1264</xdr:row>
      <xdr:rowOff>93104</xdr:rowOff>
    </xdr:to>
    <xdr:graphicFrame macro="">
      <xdr:nvGraphicFramePr>
        <xdr:cNvPr id="32" name="グラフ 31">
          <a:extLst>
            <a:ext uri="{FF2B5EF4-FFF2-40B4-BE49-F238E27FC236}">
              <a16:creationId xmlns:a16="http://schemas.microsoft.com/office/drawing/2014/main" id="{316BB0C8-4D77-4DB7-8FDB-27F6D2A19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0</xdr:colOff>
      <xdr:row>1274</xdr:row>
      <xdr:rowOff>0</xdr:rowOff>
    </xdr:from>
    <xdr:to>
      <xdr:col>12</xdr:col>
      <xdr:colOff>590550</xdr:colOff>
      <xdr:row>1287</xdr:row>
      <xdr:rowOff>201930</xdr:rowOff>
    </xdr:to>
    <xdr:graphicFrame macro="">
      <xdr:nvGraphicFramePr>
        <xdr:cNvPr id="57" name="グラフ 56">
          <a:extLst>
            <a:ext uri="{FF2B5EF4-FFF2-40B4-BE49-F238E27FC236}">
              <a16:creationId xmlns:a16="http://schemas.microsoft.com/office/drawing/2014/main" id="{E0FF9334-FAD3-413F-9553-A5DAC74DC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13334</xdr:colOff>
      <xdr:row>1300</xdr:row>
      <xdr:rowOff>19050</xdr:rowOff>
    </xdr:from>
    <xdr:to>
      <xdr:col>12</xdr:col>
      <xdr:colOff>590159</xdr:colOff>
      <xdr:row>1319</xdr:row>
      <xdr:rowOff>206400</xdr:rowOff>
    </xdr:to>
    <xdr:graphicFrame macro="">
      <xdr:nvGraphicFramePr>
        <xdr:cNvPr id="60" name="グラフ 59">
          <a:extLst>
            <a:ext uri="{FF2B5EF4-FFF2-40B4-BE49-F238E27FC236}">
              <a16:creationId xmlns:a16="http://schemas.microsoft.com/office/drawing/2014/main" id="{67BC0A9C-2FE6-494D-BD37-4DCC5970E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617220</xdr:colOff>
      <xdr:row>1332</xdr:row>
      <xdr:rowOff>15240</xdr:rowOff>
    </xdr:from>
    <xdr:to>
      <xdr:col>12</xdr:col>
      <xdr:colOff>0</xdr:colOff>
      <xdr:row>1339</xdr:row>
      <xdr:rowOff>200790</xdr:rowOff>
    </xdr:to>
    <xdr:graphicFrame macro="">
      <xdr:nvGraphicFramePr>
        <xdr:cNvPr id="61" name="グラフ 60">
          <a:extLst>
            <a:ext uri="{FF2B5EF4-FFF2-40B4-BE49-F238E27FC236}">
              <a16:creationId xmlns:a16="http://schemas.microsoft.com/office/drawing/2014/main" id="{C4686464-EF2B-4331-91FC-37D6351E4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0</xdr:colOff>
      <xdr:row>1348</xdr:row>
      <xdr:rowOff>0</xdr:rowOff>
    </xdr:from>
    <xdr:to>
      <xdr:col>12</xdr:col>
      <xdr:colOff>591225</xdr:colOff>
      <xdr:row>1355</xdr:row>
      <xdr:rowOff>171450</xdr:rowOff>
    </xdr:to>
    <xdr:graphicFrame macro="">
      <xdr:nvGraphicFramePr>
        <xdr:cNvPr id="62" name="グラフ 61">
          <a:extLst>
            <a:ext uri="{FF2B5EF4-FFF2-40B4-BE49-F238E27FC236}">
              <a16:creationId xmlns:a16="http://schemas.microsoft.com/office/drawing/2014/main" id="{E9A5617F-877C-4230-8CC4-3ADC98744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0</xdr:colOff>
      <xdr:row>1365</xdr:row>
      <xdr:rowOff>0</xdr:rowOff>
    </xdr:from>
    <xdr:to>
      <xdr:col>12</xdr:col>
      <xdr:colOff>576825</xdr:colOff>
      <xdr:row>1379</xdr:row>
      <xdr:rowOff>49005</xdr:rowOff>
    </xdr:to>
    <xdr:graphicFrame macro="">
      <xdr:nvGraphicFramePr>
        <xdr:cNvPr id="72" name="グラフ 71">
          <a:extLst>
            <a:ext uri="{FF2B5EF4-FFF2-40B4-BE49-F238E27FC236}">
              <a16:creationId xmlns:a16="http://schemas.microsoft.com/office/drawing/2014/main" id="{ED8D98DB-E061-4C09-B38B-51B2C209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1903</xdr:colOff>
      <xdr:row>1393</xdr:row>
      <xdr:rowOff>17144</xdr:rowOff>
    </xdr:from>
    <xdr:to>
      <xdr:col>12</xdr:col>
      <xdr:colOff>584443</xdr:colOff>
      <xdr:row>1412</xdr:row>
      <xdr:rowOff>146894</xdr:rowOff>
    </xdr:to>
    <xdr:graphicFrame macro="">
      <xdr:nvGraphicFramePr>
        <xdr:cNvPr id="73" name="グラフ 72">
          <a:extLst>
            <a:ext uri="{FF2B5EF4-FFF2-40B4-BE49-F238E27FC236}">
              <a16:creationId xmlns:a16="http://schemas.microsoft.com/office/drawing/2014/main" id="{76BB1F5C-0D76-4478-B139-B7E19D47C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1904</xdr:colOff>
      <xdr:row>1425</xdr:row>
      <xdr:rowOff>1904</xdr:rowOff>
    </xdr:from>
    <xdr:to>
      <xdr:col>12</xdr:col>
      <xdr:colOff>593339</xdr:colOff>
      <xdr:row>1444</xdr:row>
      <xdr:rowOff>9525</xdr:rowOff>
    </xdr:to>
    <xdr:graphicFrame macro="">
      <xdr:nvGraphicFramePr>
        <xdr:cNvPr id="79" name="グラフ 78">
          <a:extLst>
            <a:ext uri="{FF2B5EF4-FFF2-40B4-BE49-F238E27FC236}">
              <a16:creationId xmlns:a16="http://schemas.microsoft.com/office/drawing/2014/main" id="{C6DF48CA-6A6C-420C-BA3F-8B0A727A4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619124</xdr:colOff>
      <xdr:row>1456</xdr:row>
      <xdr:rowOff>0</xdr:rowOff>
    </xdr:from>
    <xdr:to>
      <xdr:col>12</xdr:col>
      <xdr:colOff>591224</xdr:colOff>
      <xdr:row>1465</xdr:row>
      <xdr:rowOff>205740</xdr:rowOff>
    </xdr:to>
    <xdr:graphicFrame macro="">
      <xdr:nvGraphicFramePr>
        <xdr:cNvPr id="88" name="グラフ 87">
          <a:extLst>
            <a:ext uri="{FF2B5EF4-FFF2-40B4-BE49-F238E27FC236}">
              <a16:creationId xmlns:a16="http://schemas.microsoft.com/office/drawing/2014/main" id="{8B8EB81A-442B-42E3-83D2-052E08600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0</xdr:colOff>
      <xdr:row>1475</xdr:row>
      <xdr:rowOff>0</xdr:rowOff>
    </xdr:from>
    <xdr:to>
      <xdr:col>12</xdr:col>
      <xdr:colOff>591225</xdr:colOff>
      <xdr:row>1485</xdr:row>
      <xdr:rowOff>0</xdr:rowOff>
    </xdr:to>
    <xdr:graphicFrame macro="">
      <xdr:nvGraphicFramePr>
        <xdr:cNvPr id="89" name="グラフ 88">
          <a:extLst>
            <a:ext uri="{FF2B5EF4-FFF2-40B4-BE49-F238E27FC236}">
              <a16:creationId xmlns:a16="http://schemas.microsoft.com/office/drawing/2014/main" id="{9B06643D-B5C7-4BAA-A3AF-D8BDD1AED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1904</xdr:colOff>
      <xdr:row>1491</xdr:row>
      <xdr:rowOff>64770</xdr:rowOff>
    </xdr:from>
    <xdr:to>
      <xdr:col>12</xdr:col>
      <xdr:colOff>591434</xdr:colOff>
      <xdr:row>1499</xdr:row>
      <xdr:rowOff>161925</xdr:rowOff>
    </xdr:to>
    <xdr:graphicFrame macro="">
      <xdr:nvGraphicFramePr>
        <xdr:cNvPr id="90" name="グラフ 89">
          <a:extLst>
            <a:ext uri="{FF2B5EF4-FFF2-40B4-BE49-F238E27FC236}">
              <a16:creationId xmlns:a16="http://schemas.microsoft.com/office/drawing/2014/main" id="{6CC32DC8-5616-47B5-95BC-D482CA319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19050</xdr:colOff>
      <xdr:row>1507</xdr:row>
      <xdr:rowOff>0</xdr:rowOff>
    </xdr:from>
    <xdr:to>
      <xdr:col>12</xdr:col>
      <xdr:colOff>600960</xdr:colOff>
      <xdr:row>1517</xdr:row>
      <xdr:rowOff>114300</xdr:rowOff>
    </xdr:to>
    <xdr:graphicFrame macro="">
      <xdr:nvGraphicFramePr>
        <xdr:cNvPr id="91" name="グラフ 90">
          <a:extLst>
            <a:ext uri="{FF2B5EF4-FFF2-40B4-BE49-F238E27FC236}">
              <a16:creationId xmlns:a16="http://schemas.microsoft.com/office/drawing/2014/main" id="{43D7E296-F5B5-439D-A553-6D6A97745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20955</xdr:colOff>
      <xdr:row>1526</xdr:row>
      <xdr:rowOff>19050</xdr:rowOff>
    </xdr:from>
    <xdr:to>
      <xdr:col>12</xdr:col>
      <xdr:colOff>609600</xdr:colOff>
      <xdr:row>1535</xdr:row>
      <xdr:rowOff>171451</xdr:rowOff>
    </xdr:to>
    <xdr:graphicFrame macro="">
      <xdr:nvGraphicFramePr>
        <xdr:cNvPr id="92" name="グラフ 91">
          <a:extLst>
            <a:ext uri="{FF2B5EF4-FFF2-40B4-BE49-F238E27FC236}">
              <a16:creationId xmlns:a16="http://schemas.microsoft.com/office/drawing/2014/main" id="{A87D1B40-36B4-452E-9F39-B3899C88F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22859</xdr:colOff>
      <xdr:row>1544</xdr:row>
      <xdr:rowOff>57151</xdr:rowOff>
    </xdr:from>
    <xdr:to>
      <xdr:col>12</xdr:col>
      <xdr:colOff>609599</xdr:colOff>
      <xdr:row>1551</xdr:row>
      <xdr:rowOff>179071</xdr:rowOff>
    </xdr:to>
    <xdr:graphicFrame macro="">
      <xdr:nvGraphicFramePr>
        <xdr:cNvPr id="93" name="グラフ 92">
          <a:extLst>
            <a:ext uri="{FF2B5EF4-FFF2-40B4-BE49-F238E27FC236}">
              <a16:creationId xmlns:a16="http://schemas.microsoft.com/office/drawing/2014/main" id="{2284D168-E8E4-4FCA-838E-D55A29B41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619124</xdr:colOff>
      <xdr:row>1560</xdr:row>
      <xdr:rowOff>0</xdr:rowOff>
    </xdr:from>
    <xdr:to>
      <xdr:col>12</xdr:col>
      <xdr:colOff>609599</xdr:colOff>
      <xdr:row>1572</xdr:row>
      <xdr:rowOff>0</xdr:rowOff>
    </xdr:to>
    <xdr:graphicFrame macro="">
      <xdr:nvGraphicFramePr>
        <xdr:cNvPr id="94" name="グラフ 93">
          <a:extLst>
            <a:ext uri="{FF2B5EF4-FFF2-40B4-BE49-F238E27FC236}">
              <a16:creationId xmlns:a16="http://schemas.microsoft.com/office/drawing/2014/main" id="{72D29482-4766-4920-92D9-4C532FE29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619124</xdr:colOff>
      <xdr:row>1582</xdr:row>
      <xdr:rowOff>0</xdr:rowOff>
    </xdr:from>
    <xdr:to>
      <xdr:col>12</xdr:col>
      <xdr:colOff>609599</xdr:colOff>
      <xdr:row>1593</xdr:row>
      <xdr:rowOff>205740</xdr:rowOff>
    </xdr:to>
    <xdr:graphicFrame macro="">
      <xdr:nvGraphicFramePr>
        <xdr:cNvPr id="95" name="グラフ 94">
          <a:extLst>
            <a:ext uri="{FF2B5EF4-FFF2-40B4-BE49-F238E27FC236}">
              <a16:creationId xmlns:a16="http://schemas.microsoft.com/office/drawing/2014/main" id="{EF28B730-AA64-427C-9E13-DDF20C4CF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0</xdr:colOff>
      <xdr:row>1605</xdr:row>
      <xdr:rowOff>1</xdr:rowOff>
    </xdr:from>
    <xdr:to>
      <xdr:col>13</xdr:col>
      <xdr:colOff>0</xdr:colOff>
      <xdr:row>1615</xdr:row>
      <xdr:rowOff>1</xdr:rowOff>
    </xdr:to>
    <xdr:graphicFrame macro="">
      <xdr:nvGraphicFramePr>
        <xdr:cNvPr id="96" name="グラフ 95">
          <a:extLst>
            <a:ext uri="{FF2B5EF4-FFF2-40B4-BE49-F238E27FC236}">
              <a16:creationId xmlns:a16="http://schemas.microsoft.com/office/drawing/2014/main" id="{668627B0-3F40-47C7-88FF-78E2FD1E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0</xdr:colOff>
      <xdr:row>1625</xdr:row>
      <xdr:rowOff>0</xdr:rowOff>
    </xdr:from>
    <xdr:to>
      <xdr:col>13</xdr:col>
      <xdr:colOff>0</xdr:colOff>
      <xdr:row>1636</xdr:row>
      <xdr:rowOff>38100</xdr:rowOff>
    </xdr:to>
    <xdr:graphicFrame macro="">
      <xdr:nvGraphicFramePr>
        <xdr:cNvPr id="97" name="グラフ 96">
          <a:extLst>
            <a:ext uri="{FF2B5EF4-FFF2-40B4-BE49-F238E27FC236}">
              <a16:creationId xmlns:a16="http://schemas.microsoft.com/office/drawing/2014/main" id="{9D1CA49D-2A10-4FD4-A219-C463FE162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0</xdr:colOff>
      <xdr:row>1647</xdr:row>
      <xdr:rowOff>207644</xdr:rowOff>
    </xdr:from>
    <xdr:to>
      <xdr:col>13</xdr:col>
      <xdr:colOff>9525</xdr:colOff>
      <xdr:row>1659</xdr:row>
      <xdr:rowOff>201930</xdr:rowOff>
    </xdr:to>
    <xdr:graphicFrame macro="">
      <xdr:nvGraphicFramePr>
        <xdr:cNvPr id="98" name="グラフ 97">
          <a:extLst>
            <a:ext uri="{FF2B5EF4-FFF2-40B4-BE49-F238E27FC236}">
              <a16:creationId xmlns:a16="http://schemas.microsoft.com/office/drawing/2014/main" id="{2B791ACD-93D7-4BBA-8C61-7195659DA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590550</xdr:colOff>
      <xdr:row>1672</xdr:row>
      <xdr:rowOff>11429</xdr:rowOff>
    </xdr:from>
    <xdr:to>
      <xdr:col>12</xdr:col>
      <xdr:colOff>590550</xdr:colOff>
      <xdr:row>1684</xdr:row>
      <xdr:rowOff>99059</xdr:rowOff>
    </xdr:to>
    <xdr:graphicFrame macro="">
      <xdr:nvGraphicFramePr>
        <xdr:cNvPr id="99" name="グラフ 98">
          <a:extLst>
            <a:ext uri="{FF2B5EF4-FFF2-40B4-BE49-F238E27FC236}">
              <a16:creationId xmlns:a16="http://schemas.microsoft.com/office/drawing/2014/main" id="{0990AE81-6860-4828-B276-2B53CB281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集計用" displayName="集計用" ref="A2:GR41" totalsRowShown="0" headerRowDxfId="201" dataDxfId="200">
  <autoFilter ref="A2:GR41" xr:uid="{00000000-0009-0000-0100-000006000000}"/>
  <tableColumns count="200">
    <tableColumn id="1" xr3:uid="{00000000-0010-0000-0100-000001000000}" name="ID" dataDxfId="199"/>
    <tableColumn id="2" xr3:uid="{00000000-0010-0000-0100-000002000000}" name="開始時刻" dataDxfId="198"/>
    <tableColumn id="3" xr3:uid="{00000000-0010-0000-0100-000003000000}" name="完了時刻" dataDxfId="197"/>
    <tableColumn id="4" xr3:uid="{00000000-0010-0000-0100-000004000000}" name="メール" dataDxfId="196"/>
    <tableColumn id="5" xr3:uid="{00000000-0010-0000-0100-000005000000}" name="名前" dataDxfId="195"/>
    <tableColumn id="6" xr3:uid="{00000000-0010-0000-0100-000006000000}" name="最終変更時刻" dataDxfId="194"/>
    <tableColumn id="7" xr3:uid="{00000000-0010-0000-0100-000007000000}" name="所在地" dataDxfId="193"/>
    <tableColumn id="8" xr3:uid="{00000000-0010-0000-0100-000008000000}" name="国土交通省／一般土木" dataDxfId="192"/>
    <tableColumn id="9" xr3:uid="{00000000-0010-0000-0100-000009000000}" name="国土交通省／建築" dataDxfId="191"/>
    <tableColumn id="10" xr3:uid="{00000000-0010-0000-0100-00000A000000}" name="都道府県／　一般土木" dataDxfId="190"/>
    <tableColumn id="11" xr3:uid="{00000000-0010-0000-0100-00000B000000}" name="都道府県／　建築" dataDxfId="189"/>
    <tableColumn id="12" xr3:uid="{00000000-0010-0000-0100-00000C000000}" name="資本金の金額" dataDxfId="188"/>
    <tableColumn id="13" xr3:uid="{00000000-0010-0000-0100-00000D000000}" name="完成工事高" dataDxfId="187"/>
    <tableColumn id="14" xr3:uid="{00000000-0010-0000-0100-00000E000000}" name="常勤役員と従業員数の合計人数" dataDxfId="186"/>
    <tableColumn id="15" xr3:uid="{00000000-0010-0000-0100-00000F000000}" name="土木" dataDxfId="185"/>
    <tableColumn id="16" xr3:uid="{00000000-0010-0000-0100-000010000000}" name="建築" dataDxfId="184"/>
    <tableColumn id="17" xr3:uid="{00000000-0010-0000-0100-000011000000}" name="（完成工事高全体のうち）公共" dataDxfId="183"/>
    <tableColumn id="18" xr3:uid="{00000000-0010-0000-0100-000012000000}" name="国土交通省" dataDxfId="182"/>
    <tableColumn id="19" xr3:uid="{00000000-0010-0000-0100-000013000000}" name="農林水産省" dataDxfId="181"/>
    <tableColumn id="20" xr3:uid="{00000000-0010-0000-0100-000014000000}" name="防衛省" dataDxfId="180"/>
    <tableColumn id="21" xr3:uid="{00000000-0010-0000-0100-000015000000}" name="都道府県・政令指定都市" dataDxfId="179"/>
    <tableColumn id="22" xr3:uid="{00000000-0010-0000-0100-000016000000}" name="市区町村" dataDxfId="178"/>
    <tableColumn id="23" xr3:uid="{00000000-0010-0000-0100-000017000000}" name="PFI事業者" dataDxfId="177"/>
    <tableColumn id="24" xr3:uid="{00000000-0010-0000-0100-000018000000}" name="（国土交通省）「（概ね）反映されているが、問題も感じている」、「（あまり）反映されていない（問題を感じている）」と回答された方に伺います。予定価格について、問題と感じていることをお答えください。" dataDxfId="176"/>
    <tableColumn id="25" xr3:uid="{00000000-0010-0000-0100-000019000000}" name="（農林水産省）「（概ね）反映されているが、問題も感じている」、「（あまり）反映されていない（問題を感じている）」と回答された方に伺います。予定価格について、問題と感じていることをお答えください。" dataDxfId="175"/>
    <tableColumn id="26" xr3:uid="{00000000-0010-0000-0100-00001A000000}" name="（防衛省）「（概ね）反映されているが、問題も感じている」、「（あまり）反映されていない（問題を感じている）」と回答された方に伺います。予定価格について、問題と感じていることをお答えください。" dataDxfId="174"/>
    <tableColumn id="27" xr3:uid="{00000000-0010-0000-0100-00001B000000}" name="（都道府県・政令指定都市）「（概ね）反映されているが、問題も感じている」、「（あまり）反映されていない（問題を感じている）」と回答された方に伺います。予定価格について、問題と感じていることをお答えください。" dataDxfId="173"/>
    <tableColumn id="28" xr3:uid="{00000000-0010-0000-0100-00001C000000}" name="（市区町村）「（概ね）反映されているが、問題も感じている」、「（あまり）反映されていない（問題を感じている）」と回答された方に伺います。予定価格について、問題と感じていることをお答えください。" dataDxfId="172"/>
    <tableColumn id="131" xr3:uid="{00000000-0010-0000-0100-000083000000}" name="（PFI事業者）「（概ね）反映されているが、問題も感じている」、「（あまり）反映されていない（問題を感じている）」と回答された方に伺います。予定価格について、問題と感じていることをお答えください。" dataDxfId="171"/>
    <tableColumn id="185" xr3:uid="{00000000-0010-0000-0100-0000B9000000}" name="「現場条件と発注者の積算が整合していない」、「標準歩掛りと実際の施工の金額が合わない」と回答された方に伺います。整合しない・合っていない積算や歩掛りは、どのようなものがありますか（複数回答可）。" dataDxfId="170"/>
    <tableColumn id="29" xr3:uid="{00000000-0010-0000-0100-00001D000000}" name="予定価格への適切な反映について問題点やご意見等がございましたら、自由にご記入ください。" dataDxfId="169"/>
    <tableColumn id="30" xr3:uid="{00000000-0010-0000-0100-00001E000000}" name="国土交通省2" dataDxfId="168"/>
    <tableColumn id="31" xr3:uid="{00000000-0010-0000-0100-00001F000000}" name="農林水産省2" dataDxfId="167"/>
    <tableColumn id="32" xr3:uid="{00000000-0010-0000-0100-000020000000}" name="防衛省2" dataDxfId="166"/>
    <tableColumn id="33" xr3:uid="{00000000-0010-0000-0100-000021000000}" name="都道府県・政令指定都市2" dataDxfId="165"/>
    <tableColumn id="34" xr3:uid="{00000000-0010-0000-0100-000022000000}" name="市区町村2" dataDxfId="164"/>
    <tableColumn id="35" xr3:uid="{00000000-0010-0000-0100-000023000000}" name="歩切りの状況について、問題点やご意見等がございましたら、自由にご記入ください。" dataDxfId="163"/>
    <tableColumn id="36" xr3:uid="{00000000-0010-0000-0100-000024000000}" name="国土交通省3" dataDxfId="162"/>
    <tableColumn id="37" xr3:uid="{00000000-0010-0000-0100-000025000000}" name="農林水産省3" dataDxfId="161"/>
    <tableColumn id="38" xr3:uid="{00000000-0010-0000-0100-000026000000}" name="防衛省3" dataDxfId="160"/>
    <tableColumn id="39" xr3:uid="{00000000-0010-0000-0100-000027000000}" name="都道府県・政令指定都市3" dataDxfId="159"/>
    <tableColumn id="40" xr3:uid="{00000000-0010-0000-0100-000028000000}" name="市区町村3" dataDxfId="158"/>
    <tableColumn id="41" xr3:uid="{00000000-0010-0000-0100-000029000000}" name="民間発注者" dataDxfId="157"/>
    <tableColumn id="42" xr3:uid="{00000000-0010-0000-0100-00002A000000}" name="PFI事業者2" dataDxfId="156"/>
    <tableColumn id="43" xr3:uid="{00000000-0010-0000-0100-00002B000000}" name="（国土交通省）「（概ね）適正であるが、問題も感じている」、「（一部）不適正（問題を感じている）」と回答された方に伺います。現場の状況等を踏まえた適切な工期設定について、問題と感じていることをお答えください。" dataDxfId="155"/>
    <tableColumn id="44" xr3:uid="{00000000-0010-0000-0100-00002C000000}" name="（農林水産省）「（概ね）適正であるが、問題も感じている」、「（一部）不適正（問題を感じている）」と回答された方に伺います。現場の状況等を踏まえた適切な工期設定について、問題と感じていることをお答えください。" dataDxfId="154"/>
    <tableColumn id="45" xr3:uid="{00000000-0010-0000-0100-00002D000000}" name="（防衛省）「（概ね）適正であるが、問題も感じている」、「（一部）不適正（問題を感じている）」と回答された方に伺います。現場の状況等を踏まえた適切な工期設定について、問題と感じていることをお答えください。" dataDxfId="153"/>
    <tableColumn id="46" xr3:uid="{00000000-0010-0000-0100-00002E000000}" name="（都道府県・政令指定都市）「（概ね）適正であるが、問題も感じている」、「（一部）不適正（問題を感じている）」と回答された方に伺います。現場の状況等を踏まえた適切な工期設定について、問題と感じていることをお答えください。" dataDxfId="152"/>
    <tableColumn id="47" xr3:uid="{00000000-0010-0000-0100-00002F000000}" name="（市区町村）「（概ね）適正であるが、問題も感じている」、「（一部）不適正（問題を感じている）」と回答された方に伺います。現場の状況等を踏まえた適切な工期設定について、問題と感じていることをお答えください。" dataDxfId="151"/>
    <tableColumn id="48" xr3:uid="{00000000-0010-0000-0100-000030000000}" name="（民間発注者）「（概ね）適正であるが、問題も感じている」、「（一部）不適正（問題を感じている）」と回答された方に伺います。現場の状況等を踏まえた適切な工期設定について、問題と感じていることをお答えください。" dataDxfId="150"/>
    <tableColumn id="51" xr3:uid="{00000000-0010-0000-0100-000033000000}" name="「工期に関する基準」（公共・民間発注者、PFI事業者）の実施における適正な工期設定について、問題点やご意見等がございましたら、自由にご記入ください。" dataDxfId="149"/>
    <tableColumn id="55" xr3:uid="{00000000-0010-0000-0100-000037000000}" name="国土交通省4" dataDxfId="148"/>
    <tableColumn id="56" xr3:uid="{00000000-0010-0000-0100-000038000000}" name="農林水産省4" dataDxfId="147"/>
    <tableColumn id="57" xr3:uid="{00000000-0010-0000-0100-000039000000}" name="防衛省4" dataDxfId="146"/>
    <tableColumn id="58" xr3:uid="{00000000-0010-0000-0100-00003A000000}" name="都道府県・政令指定都市4" dataDxfId="145"/>
    <tableColumn id="59" xr3:uid="{00000000-0010-0000-0100-00003B000000}" name="市区町村4" dataDxfId="144"/>
    <tableColumn id="60" xr3:uid="{00000000-0010-0000-0100-00003C000000}" name="民間発注者2" dataDxfId="143"/>
    <tableColumn id="61" xr3:uid="{00000000-0010-0000-0100-00003D000000}" name="PFI事業者3" dataDxfId="142"/>
    <tableColumn id="62" xr3:uid="{00000000-0010-0000-0100-00003E000000}" name="（国土交通省）「（概ね）行われているが、問題も感じている」、「（あまり）行われていない（問題を感じている）」と回答された方に伺います。契約変更を行うに当たり、問題と感じていることをお答えください。" dataDxfId="141"/>
    <tableColumn id="63" xr3:uid="{00000000-0010-0000-0100-00003F000000}" name="（農林水産省）「（概ね）行われているが、問題も感じている」、「（あまり）行われていない（問題を感じている）」と回答された方に伺います。契約変更を行うに当たり、問題と感じていることをお答えください。" dataDxfId="140"/>
    <tableColumn id="64" xr3:uid="{00000000-0010-0000-0100-000040000000}" name="（防衛省）「（概ね）行われているが、問題も感じている」、「（あまり）行われていない（問題を感じている）」と回答された方に伺います。契約変更を行うに当たり、問題と感じていることをお答えください。" dataDxfId="139"/>
    <tableColumn id="65" xr3:uid="{00000000-0010-0000-0100-000041000000}" name="（都道府県・政令指定都市）「（概ね）行われているが、問題も感じている」、「（あまり）行われていない（問題を感じている）」と回答された方に伺います。契約変更を行うに当たり、問題と感じていることをお答えください。" dataDxfId="138"/>
    <tableColumn id="66" xr3:uid="{00000000-0010-0000-0100-000042000000}" name="（市区町村）「（概ね）行われているが、問題も感じている」、「（あまり）行われていない（問題を感じている）」と回答された方に伺います。契約変更を行うに当たり、問題と感じていることをお答えください。" dataDxfId="137"/>
    <tableColumn id="67" xr3:uid="{00000000-0010-0000-0100-000043000000}" name="（民間発注者）「（概ね）行われているが、問題も感じている」、「（あまり）行われていない（問題を感じている）」と回答された方に伺います。契約変更を行うに当たり、問題と感じていることをお答えください。" dataDxfId="136"/>
    <tableColumn id="53" xr3:uid="{00000000-0010-0000-0100-000035000000}" name="直近１年間（令和６年６月１日～令和７年５月３１日）で、貴社が民間工事又は下請として工事を受注する際、発注者や注文者（元請会社等）に対して見積書を提出していますか。" dataDxfId="135"/>
    <tableColumn id="52" xr3:uid="{00000000-0010-0000-0100-000034000000}" name="「必ず提出している」、「ほぼ提出している」と回答された方に伺います。貴社は発注者や注文者に対して、見積書交付時等に資材価格等の高騰のおそれがある旨（おそれ情報）を通知したことがありますか。" dataDxfId="134"/>
    <tableColumn id="186" xr3:uid="{00000000-0010-0000-0100-0000BA000000}" name="国土交通省5" dataDxfId="133"/>
    <tableColumn id="187" xr3:uid="{00000000-0010-0000-0100-0000BB000000}" name="農林水産省5" dataDxfId="132"/>
    <tableColumn id="188" xr3:uid="{00000000-0010-0000-0100-0000BC000000}" name="防衛省5" dataDxfId="131"/>
    <tableColumn id="189" xr3:uid="{00000000-0010-0000-0100-0000BD000000}" name="都道府県・政令指定都市5" dataDxfId="130"/>
    <tableColumn id="190" xr3:uid="{00000000-0010-0000-0100-0000BE000000}" name="市区町村5" dataDxfId="129"/>
    <tableColumn id="191" xr3:uid="{00000000-0010-0000-0100-0000BF000000}" name="民間発注者3" dataDxfId="128"/>
    <tableColumn id="54" xr3:uid="{00000000-0010-0000-0100-000036000000}" name="国土交通省6" dataDxfId="127"/>
    <tableColumn id="108" xr3:uid="{00000000-0010-0000-0100-00006C000000}" name="農林水産省6" dataDxfId="126"/>
    <tableColumn id="120" xr3:uid="{00000000-0010-0000-0100-000078000000}" name="防衛省6" dataDxfId="125"/>
    <tableColumn id="128" xr3:uid="{00000000-0010-0000-0100-000080000000}" name="都道府県・政令指定都市6" dataDxfId="124"/>
    <tableColumn id="129" xr3:uid="{00000000-0010-0000-0100-000081000000}" name="市区町村6" dataDxfId="123"/>
    <tableColumn id="130" xr3:uid="{00000000-0010-0000-0100-000082000000}" name="民間発注者4" dataDxfId="122"/>
    <tableColumn id="68" xr3:uid="{00000000-0010-0000-0100-000044000000}" name="国土交通省7" dataDxfId="121"/>
    <tableColumn id="69" xr3:uid="{00000000-0010-0000-0100-000045000000}" name="農林水産省7" dataDxfId="120"/>
    <tableColumn id="70" xr3:uid="{00000000-0010-0000-0100-000046000000}" name="防衛省7" dataDxfId="119"/>
    <tableColumn id="71" xr3:uid="{00000000-0010-0000-0100-000047000000}" name="都道府県・政令指定都市7" dataDxfId="118"/>
    <tableColumn id="72" xr3:uid="{00000000-0010-0000-0100-000048000000}" name="市区町村7" dataDxfId="117"/>
    <tableColumn id="73" xr3:uid="{00000000-0010-0000-0100-000049000000}" name="民間発注者5" dataDxfId="116"/>
    <tableColumn id="74" xr3:uid="{00000000-0010-0000-0100-00004A000000}" name="国土交通省8" dataDxfId="115"/>
    <tableColumn id="75" xr3:uid="{00000000-0010-0000-0100-00004B000000}" name="農林水産省8" dataDxfId="114" dataCellStyle="標準"/>
    <tableColumn id="76" xr3:uid="{00000000-0010-0000-0100-00004C000000}" name="防衛省8" dataDxfId="113"/>
    <tableColumn id="77" xr3:uid="{00000000-0010-0000-0100-00004D000000}" name="都道府県・政令指定都市8" dataDxfId="112"/>
    <tableColumn id="78" xr3:uid="{00000000-0010-0000-0100-00004E000000}" name="市区町村8" dataDxfId="111"/>
    <tableColumn id="79" xr3:uid="{00000000-0010-0000-0100-00004F000000}" name="民間発注者6" dataDxfId="110"/>
    <tableColumn id="80" xr3:uid="{00000000-0010-0000-0100-000050000000}" name="（公共工事）スライド条項の適用を申請するに当たり、問題と感じていることをお答えください。" dataDxfId="109"/>
    <tableColumn id="81" xr3:uid="{00000000-0010-0000-0100-000051000000}" name="（民間工事）スライド条項の適用を申請するに当たり、問題と感じていることをお答えください。" dataDxfId="108"/>
    <tableColumn id="82" xr3:uid="{00000000-0010-0000-0100-000052000000}" name="「施工条件の変化等に伴う必要な契約変更」、「スライド条項の適用申請」について、問題点やご意見等がございましたら、自由にご記入ください。" dataDxfId="107"/>
    <tableColumn id="83" xr3:uid="{00000000-0010-0000-0100-000053000000}" name="国土交通省9" dataDxfId="106"/>
    <tableColumn id="84" xr3:uid="{00000000-0010-0000-0100-000054000000}" name="農林水産省9" dataDxfId="105"/>
    <tableColumn id="85" xr3:uid="{00000000-0010-0000-0100-000055000000}" name="防衛省9" dataDxfId="104"/>
    <tableColumn id="86" xr3:uid="{00000000-0010-0000-0100-000056000000}" name="都道府県・政令指定都市9" dataDxfId="103"/>
    <tableColumn id="87" xr3:uid="{00000000-0010-0000-0100-000057000000}" name="市区町村9" dataDxfId="102"/>
    <tableColumn id="88" xr3:uid="{00000000-0010-0000-0100-000058000000}" name="国土交通省10" dataDxfId="101"/>
    <tableColumn id="89" xr3:uid="{00000000-0010-0000-0100-000059000000}" name="農林水産省10" dataDxfId="100"/>
    <tableColumn id="90" xr3:uid="{00000000-0010-0000-0100-00005A000000}" name="防衛省10" dataDxfId="99"/>
    <tableColumn id="91" xr3:uid="{00000000-0010-0000-0100-00005B000000}" name="都道府県・政令指定都市10" dataDxfId="98"/>
    <tableColumn id="92" xr3:uid="{00000000-0010-0000-0100-00005C000000}" name="市区町村10" dataDxfId="97"/>
    <tableColumn id="93" xr3:uid="{00000000-0010-0000-0100-00005D000000}" name="国土交通省11" dataDxfId="96"/>
    <tableColumn id="94" xr3:uid="{00000000-0010-0000-0100-00005E000000}" name="農林水産省11" dataDxfId="95"/>
    <tableColumn id="95" xr3:uid="{00000000-0010-0000-0100-00005F000000}" name="防衛省11" dataDxfId="94"/>
    <tableColumn id="96" xr3:uid="{00000000-0010-0000-0100-000060000000}" name="都道府県・政令指定都市11" dataDxfId="93"/>
    <tableColumn id="97" xr3:uid="{00000000-0010-0000-0100-000061000000}" name="市区町村11" dataDxfId="92"/>
    <tableColumn id="98" xr3:uid="{00000000-0010-0000-0100-000062000000}" name="国土交通省12" dataDxfId="91"/>
    <tableColumn id="99" xr3:uid="{00000000-0010-0000-0100-000063000000}" name="農林水産省12" dataDxfId="90"/>
    <tableColumn id="100" xr3:uid="{00000000-0010-0000-0100-000064000000}" name="防衛省12" dataDxfId="89"/>
    <tableColumn id="101" xr3:uid="{00000000-0010-0000-0100-000065000000}" name="都道府県・政令指定都市12" dataDxfId="88"/>
    <tableColumn id="102" xr3:uid="{00000000-0010-0000-0100-000066000000}" name="市区町村12" dataDxfId="87"/>
    <tableColumn id="103" xr3:uid="{00000000-0010-0000-0100-000067000000}" name="受発注者間の情報共有や協議の迅速化の手段等について、問題点やご意見等がございましたら、自由にご記入ください。" dataDxfId="86"/>
    <tableColumn id="104" xr3:uid="{00000000-0010-0000-0100-000068000000}" name="令和６年度" dataDxfId="85"/>
    <tableColumn id="105" xr3:uid="{00000000-0010-0000-0100-000069000000}" name="令和７年度" dataDxfId="84"/>
    <tableColumn id="106" xr3:uid="{00000000-0010-0000-0100-00006A000000}" name="令和６年度2" dataDxfId="83"/>
    <tableColumn id="107" xr3:uid="{00000000-0010-0000-0100-00006B000000}" name="令和７年度2" dataDxfId="82"/>
    <tableColumn id="109" xr3:uid="{00000000-0010-0000-0100-00006D000000}" name="国土交通省の工事を受注している方に伺います。「総合評価落札方式における賃上げ実施企業への加点措置」について、令和６年度に国土交通省に対し加点措置の申請を行いましたか。" dataDxfId="81"/>
    <tableColumn id="110" xr3:uid="{00000000-0010-0000-0100-00006E000000}" name="「行った」と回答をされた方に伺います。「総合評価落札方式における賃上げ実施企業への加点措置」について、申請した賃上げ基準に達しましたか。" dataDxfId="80"/>
    <tableColumn id="111" xr3:uid="{00000000-0010-0000-0100-00006F000000}" name="「達していない」と回答された方に伺います。賃上げの基準を達成できなかった要因についてお答えください。" dataDxfId="79"/>
    <tableColumn id="112" xr3:uid="{00000000-0010-0000-0100-000070000000}" name="「総合評価落札方式における賃上げ実施企業への加点措置」についてどのように感じていますか。" dataDxfId="78"/>
    <tableColumn id="113" xr3:uid="{00000000-0010-0000-0100-000071000000}" name="「一部不満がある」、「不満がある」と回答された方に伺います。不満があるとした理由をお答えください。" dataDxfId="77"/>
    <tableColumn id="114" xr3:uid="{00000000-0010-0000-0100-000072000000}" name="国土交通省13" dataDxfId="76"/>
    <tableColumn id="115" xr3:uid="{00000000-0010-0000-0100-000073000000}" name="農林水産省13" dataDxfId="75"/>
    <tableColumn id="116" xr3:uid="{00000000-0010-0000-0100-000074000000}" name="防衛省13" dataDxfId="74"/>
    <tableColumn id="117" xr3:uid="{00000000-0010-0000-0100-000075000000}" name="都道府県・政令指定都市13" dataDxfId="73"/>
    <tableColumn id="118" xr3:uid="{00000000-0010-0000-0100-000076000000}" name="市区町村13" dataDxfId="72"/>
    <tableColumn id="119" xr3:uid="{00000000-0010-0000-0100-000077000000}" name="工事の性格や地域の実情等に応じた適切な入札契約・総合評価落札方式について、問題と感じていることをお答えください。" dataDxfId="71"/>
    <tableColumn id="121" xr3:uid="{00000000-0010-0000-0100-000079000000}" name="国土交通省14" dataDxfId="70"/>
    <tableColumn id="122" xr3:uid="{00000000-0010-0000-0100-00007A000000}" name="農林水産省14" dataDxfId="69"/>
    <tableColumn id="123" xr3:uid="{00000000-0010-0000-0100-00007B000000}" name="防衛省14" dataDxfId="68"/>
    <tableColumn id="124" xr3:uid="{00000000-0010-0000-0100-00007C000000}" name="都道府県・政令指定都市14" dataDxfId="67"/>
    <tableColumn id="125" xr3:uid="{00000000-0010-0000-0100-00007D000000}" name="市区町村14" dataDxfId="66"/>
    <tableColumn id="126" xr3:uid="{00000000-0010-0000-0100-00007E000000}" name="工事書類の簡素化について、問題と感じていることをお答えください。" dataDxfId="65"/>
    <tableColumn id="127" xr3:uid="{00000000-0010-0000-0100-00007F000000}" name="工事書類の簡素化について、問題点やご意見等がございましたら、自由にご記入ください。" dataDxfId="64"/>
    <tableColumn id="49" xr3:uid="{00000000-0010-0000-0100-000031000000}" name="請負金額が一定金額未満の場合、工事現場に配置が求められている監理（主任）技術者について、ICTの活用等の一定の要件満たす場合には、専任工事現場を兼務できることとなりました。貴社では監理（主任）技術者に現場を兼務させたことはありますか。" dataDxfId="63"/>
    <tableColumn id="50" xr3:uid="{00000000-0010-0000-0100-000032000000}" name="工事現場ごとに専任で置くこととされている監理（主任）技術者について、ICTの活用等の一定の要件を満たす場合、営業所技術者等が当該工事の監理（主任）技術者の職務を兼務することが可能となっています。貴社では営業所技術者に監理（主任）技術者を兼務させたことはありますか。" dataDxfId="62"/>
    <tableColumn id="132" xr3:uid="{00000000-0010-0000-0100-000084000000}" name="現場技術者の専任義務の合理化について、問題点やご意見等がございましたら、自由にご記入ください。" dataDxfId="61"/>
    <tableColumn id="137" xr3:uid="{00000000-0010-0000-0100-000089000000}" name="直近１年間（令和６年６月１日～令和７年５月３１日）とその前の１年間とを比べて、受注の状況はいかがですか。" dataDxfId="60"/>
    <tableColumn id="138" xr3:uid="{00000000-0010-0000-0100-00008A000000}" name="「悪くなってきた」、「悪い」と回答された方に伺います。受注の状況が悪化傾向にある主な要因についてお答えください。" dataDxfId="59"/>
    <tableColumn id="139" xr3:uid="{00000000-0010-0000-0100-00008B000000}" name="受注の状況について問題に感じていること等がございましたら、自由にご記入ください。" dataDxfId="58"/>
    <tableColumn id="140" xr3:uid="{00000000-0010-0000-0100-00008C000000}" name="直近決算（令和６年度決算）とその前の決算とを比べて、利益の状況はどのようになっていますか。" dataDxfId="57"/>
    <tableColumn id="141" xr3:uid="{00000000-0010-0000-0100-00008D000000}" name="「悪くなってきた」、「悪い」と回答された方に伺います。利益の状況が悪化傾向にある主な要因についてお答えください。" dataDxfId="56"/>
    <tableColumn id="142" xr3:uid="{00000000-0010-0000-0100-00008E000000}" name="利益の状況について、問題に感じていること等がございましたら、自由にご記入ください。" dataDxfId="55"/>
    <tableColumn id="143" xr3:uid="{00000000-0010-0000-0100-00008F000000}" name="貴社が今後も地域建設業として持続性を確保していくために課題として考えていることは何ですか（複数回答可）。" dataDxfId="54"/>
    <tableColumn id="145" xr3:uid="{00000000-0010-0000-0100-000091000000}" name="直近１年間（令和６年６月１日～令和７年５月３１日）で、貴社が（災害時や降雪時の緊急対応体制含め）人員・機材等を維持する上で必要とする受注量は確保されていますか。" dataDxfId="53"/>
    <tableColumn id="147" xr3:uid="{00000000-0010-0000-0100-000093000000}" name="直近３年間（令和４年６月１日～令和７年５月３１日）に、人員や機材を手放したり、業務規模を縮小しましたか。" dataDxfId="52"/>
    <tableColumn id="148" xr3:uid="{00000000-0010-0000-0100-000094000000}" name="「手放した・縮小した」と回答された方に伺います。手放した・縮小した要因は何ですか。" dataDxfId="51"/>
    <tableColumn id="149" xr3:uid="{00000000-0010-0000-0100-000095000000}" name="地域建設業の持続性確保について問題に感じていること等がございましたら、自由にご記入ください。" dataDxfId="50"/>
    <tableColumn id="152" xr3:uid="{00000000-0010-0000-0100-000098000000}" name="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 dataDxfId="49"/>
    <tableColumn id="153" xr3:uid="{00000000-0010-0000-0100-000099000000}" name="災害復旧工事についての問題点や要望する施策等がございましたら、お聞かせください。" dataDxfId="48"/>
    <tableColumn id="135" xr3:uid="{00000000-0010-0000-0100-000087000000}" name="直近３年間（令和４年６月１日～令和７年５月３１日）に除雪業務を受注した方に伺います。直近３年間を合わせた除雪業務の採算性はどうでしたか。" dataDxfId="47"/>
    <tableColumn id="134" xr3:uid="{00000000-0010-0000-0100-000086000000}" name="除雪業務についての問題点や要望する施策等がございましたら、お聞かせください。" dataDxfId="46"/>
    <tableColumn id="133" xr3:uid="{00000000-0010-0000-0100-000085000000}" name="防疫活動についての問題点や要望する施策等がございましたら、お聞かせください。" dataDxfId="45"/>
    <tableColumn id="154" xr3:uid="{00000000-0010-0000-0100-00009A000000}" name="現在、建設業界が抱えている諸課題の解決に向けて、特に取り組むべきことや要望事項等がございましたら、お聞かせください。" dataDxfId="44"/>
    <tableColumn id="136" xr3:uid="{00000000-0010-0000-0100-000088000000}" name="建設⼯事における電⼦契約の状況についてお聞かせください。  民間発注者と取引する際、電⼦契約を利⽤していますか。また、利⽤する予定はありますか。" dataDxfId="43"/>
    <tableColumn id="167" xr3:uid="{00000000-0010-0000-0100-0000A7000000}" name="（民間発注者との取引）「⾏っている」、「⼀部⾏っている」と回答された⽅に伺います。電⼦契約を⾏っている理由は何ですか（複数回答可）。" dataDxfId="42"/>
    <tableColumn id="168" xr3:uid="{00000000-0010-0000-0100-0000A8000000}" name="（民間発注者との取引）「⾏っていない」と回答された⽅に伺います。電⼦契約を⾏わない理由は何ですか（複数回答可）。" dataDxfId="41"/>
    <tableColumn id="169" xr3:uid="{00000000-0010-0000-0100-0000A9000000}" name="元請−下請間で取引する際、電⼦契約を利⽤していますか。また、利⽤する予定はありますか。" dataDxfId="40"/>
    <tableColumn id="170" xr3:uid="{00000000-0010-0000-0100-0000AA000000}" name="（元請−下請間取引）「⾏っている」、「⼀部⾏っている」と回答された⽅に伺います。電⼦契約を⾏っている理由は何ですか（複数回答可）。" dataDxfId="39"/>
    <tableColumn id="171" xr3:uid="{00000000-0010-0000-0100-0000AB000000}" name="（元請−下請間取引）「⾏っていない」と回答された⽅に伺います。電⼦契約を⾏わない理由は何ですか（複数回答可）。" dataDxfId="38"/>
    <tableColumn id="144" xr3:uid="{00000000-0010-0000-0100-000090000000}" name="元請−下請間等で取引する際、電⼦取引システムを利⽤していますか。また、利⽤する予定はありますか。" dataDxfId="37"/>
    <tableColumn id="146" xr3:uid="{00000000-0010-0000-0100-000092000000}" name="（元請−下請間等取引）「⾏っている」、「⼀部⾏っている」と回答された⽅に伺います。導入している電⼦取引システムは何ですか（複数回答可）。" dataDxfId="36"/>
    <tableColumn id="192" xr3:uid="{00000000-0010-0000-0100-0000C0000000}" name="（元請−下請間等取引）「⾏っている」、「⼀部⾏っている」と回答された⽅に伺います。導入している電⼦取引システムをどの業務に用いていますか（複数回答可）。" dataDxfId="35"/>
    <tableColumn id="151" xr3:uid="{00000000-0010-0000-0100-000097000000}" name="（元請−下請間等取引）「⾏っている」、「⼀部⾏っている」と回答された⽅に伺います。電⼦取引システムを利用している理由は何ですか（複数回答可）。" dataDxfId="34"/>
    <tableColumn id="196" xr3:uid="{00000000-0010-0000-0100-0000C4000000}" name="（元請−下請間取引）「⾏っていない」と回答された⽅に伺います。電⼦取引システムを導入していない理由は何ですか（複数回答可）。" dataDxfId="33"/>
    <tableColumn id="195" xr3:uid="{00000000-0010-0000-0100-0000C3000000}" name="建設⼯事における請負代金の支払い状況についてお聞かせください。民間発注者との取引において、請負代金の支払いはどのような手段で行われていますか。" dataDxfId="32"/>
    <tableColumn id="203" xr3:uid="{00000000-0010-0000-0100-0000CB000000}" name="（発注者との取引）「労務費相当分を現金、残りを手形」、「労務費に満たない額を現金、残りを手形」、「全額手形」と回答された⽅に伺います。手形の期間はどの程度でしょうか。" dataDxfId="31"/>
    <tableColumn id="202" xr3:uid="{00000000-0010-0000-0100-0000CA000000}" name="元請―下請間で取引する際、請負代金の支払いはどのような手段で行われていますか。" dataDxfId="30"/>
    <tableColumn id="205" xr3:uid="{00000000-0010-0000-0100-0000CD000000}" name="（元請―下請間取引）「労務費相当分を現金、残りを手形」、「労務費に満たない額を現金、残りを手形」、「全額手形」と回答された⽅に伺います。手形の期間はどの程度でしょうか。" dataDxfId="29"/>
    <tableColumn id="204" xr3:uid="{00000000-0010-0000-0100-0000CC000000}" name="（元請―下請間取引）「全額手形」と回答された⽅に伺います。手形を利用する理由について教えてください。（複数回答可）。" dataDxfId="28"/>
    <tableColumn id="207" xr3:uid="{00000000-0010-0000-0100-0000CF000000}" name="電子記録債権の利用についてお聞かせください。貴社は電子記録債権を導入していますか。" dataDxfId="27"/>
    <tableColumn id="206" xr3:uid="{00000000-0010-0000-0100-0000CE000000}" name="「導入している」　「一部導入している」と回答された⽅に伺います。電⼦記録債権を導入した理由は何ですか（複数回答可）。" dataDxfId="26"/>
    <tableColumn id="201" xr3:uid="{00000000-0010-0000-0100-0000C9000000}" name="「導入する予定はない」と回答された⽅に伺います。電⼦記録債権を導入する予定がない理由は何ですか（複数回答可）。" dataDxfId="25"/>
    <tableColumn id="211" xr3:uid="{00000000-0010-0000-0100-0000D3000000}" name="令和８年の手形廃止に向け、貴社の課題について教えてください。手形で支払う側の立場の立場として、想定される課題について教えてください。（複数回答可）" dataDxfId="24"/>
    <tableColumn id="210" xr3:uid="{00000000-0010-0000-0100-0000D2000000}" name="（手形廃止時）手形で支払う側の立場として、想定される対応について教えてください。（複数回答可）" dataDxfId="23"/>
    <tableColumn id="212" xr3:uid="{00000000-0010-0000-0100-0000D4000000}" name="（手形廃止時）手形を受け取る側の立場として、想定される資金繰りでの課題について教えてください。（複数回答可）" dataDxfId="22"/>
    <tableColumn id="150" xr3:uid="{00000000-0010-0000-0100-000096000000}" name="貴社の事業承継に向けた現時点での状況を教えてください。" dataDxfId="21"/>
    <tableColumn id="179" xr3:uid="{00000000-0010-0000-0100-0000B3000000}" name="Q2_国交省" dataDxfId="20"/>
    <tableColumn id="180" xr3:uid="{00000000-0010-0000-0100-0000B4000000}" name="Q2_農林水産省" dataDxfId="19"/>
    <tableColumn id="181" xr3:uid="{00000000-0010-0000-0100-0000B5000000}" name="Q2_防衛省" dataDxfId="18"/>
    <tableColumn id="182" xr3:uid="{00000000-0010-0000-0100-0000B6000000}" name="Q2_都道府県" dataDxfId="17"/>
    <tableColumn id="183" xr3:uid="{00000000-0010-0000-0100-0000B7000000}" name="Q2_市区町村" dataDxfId="16"/>
    <tableColumn id="155" xr3:uid="{00000000-0010-0000-0100-00009B000000}" name="Q2_PFI事業者" dataDxfId="15"/>
    <tableColumn id="184" xr3:uid="{00000000-0010-0000-0100-0000B8000000}" name="Q3_分母" dataDxfId="14"/>
    <tableColumn id="156" xr3:uid="{00000000-0010-0000-0100-00009C000000}" name="Q3_削除する項目" dataDxfId="13"/>
    <tableColumn id="174" xr3:uid="{00000000-0010-0000-0100-0000AE000000}" name="Q57_その他" dataDxfId="12"/>
    <tableColumn id="175" xr3:uid="{00000000-0010-0000-0100-0000AF000000}" name="Q58_その他" dataDxfId="11"/>
    <tableColumn id="176" xr3:uid="{00000000-0010-0000-0100-0000B0000000}" name="Q60_その他" dataDxfId="10"/>
    <tableColumn id="177" xr3:uid="{00000000-0010-0000-0100-0000B1000000}" name="Q61_その他" dataDxfId="9"/>
    <tableColumn id="193" xr3:uid="{00000000-0010-0000-0100-0000C1000000}" name="Q64_その他" dataDxfId="8"/>
    <tableColumn id="194" xr3:uid="{00000000-0010-0000-0100-0000C2000000}" name="Q65_その他" dataDxfId="7"/>
    <tableColumn id="199" xr3:uid="{00000000-0010-0000-0100-0000C7000000}" name="Q66_その他" dataDxfId="6"/>
    <tableColumn id="200" xr3:uid="{00000000-0010-0000-0100-0000C8000000}" name="Q71_その他" dataDxfId="5"/>
    <tableColumn id="198" xr3:uid="{00000000-0010-0000-0100-0000C6000000}" name="Q73_その他" dataDxfId="4"/>
    <tableColumn id="208" xr3:uid="{00000000-0010-0000-0100-0000D0000000}" name="Q74_その他" dataDxfId="3"/>
    <tableColumn id="209" xr3:uid="{00000000-0010-0000-0100-0000D1000000}" name="Q75_その他" dataDxfId="2"/>
    <tableColumn id="213" xr3:uid="{00000000-0010-0000-0100-0000D5000000}" name="Q76_その他" dataDxfId="1"/>
    <tableColumn id="214" xr3:uid="{00000000-0010-0000-0100-0000D6000000}" name="Q77_その他"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7A3E-F1AF-4DA3-9D45-2EA3FF28D503}">
  <sheetPr codeName="Sheet1"/>
  <dimension ref="A1:O1671"/>
  <sheetViews>
    <sheetView tabSelected="1" zoomScaleNormal="100" zoomScaleSheetLayoutView="100" workbookViewId="0"/>
  </sheetViews>
  <sheetFormatPr defaultColWidth="9" defaultRowHeight="16.2" x14ac:dyDescent="0.2"/>
  <cols>
    <col min="1" max="12" width="9" style="42"/>
    <col min="13" max="13" width="9" style="42" customWidth="1"/>
    <col min="14" max="14" width="9.109375" style="42" customWidth="1"/>
    <col min="15" max="16384" width="9" style="42"/>
  </cols>
  <sheetData>
    <row r="1" spans="1:15" x14ac:dyDescent="0.2">
      <c r="A1" s="41" t="s">
        <v>594</v>
      </c>
      <c r="B1" s="41"/>
      <c r="C1" s="41"/>
      <c r="D1" s="41"/>
      <c r="E1" s="41"/>
      <c r="F1" s="41"/>
      <c r="G1" s="41"/>
      <c r="H1" s="41"/>
      <c r="I1" s="41"/>
      <c r="J1" s="41"/>
      <c r="K1" s="41"/>
      <c r="L1" s="41"/>
      <c r="M1" s="41"/>
      <c r="N1" s="41"/>
    </row>
    <row r="2" spans="1:15" x14ac:dyDescent="0.2">
      <c r="A2" s="41" t="s">
        <v>595</v>
      </c>
      <c r="B2" s="41"/>
      <c r="C2" s="41"/>
      <c r="D2" s="41"/>
      <c r="E2" s="41"/>
      <c r="F2" s="41"/>
      <c r="G2" s="41"/>
      <c r="H2" s="41"/>
      <c r="I2" s="41"/>
      <c r="J2" s="41"/>
      <c r="K2" s="41"/>
      <c r="L2" s="41"/>
      <c r="M2" s="41"/>
      <c r="N2" s="41"/>
    </row>
    <row r="3" spans="1:15" x14ac:dyDescent="0.2">
      <c r="A3" s="41" t="s">
        <v>1381</v>
      </c>
      <c r="B3" s="41"/>
      <c r="C3" s="41"/>
      <c r="D3" s="41"/>
      <c r="E3" s="41"/>
      <c r="F3" s="41"/>
      <c r="G3" s="41"/>
      <c r="H3" s="41"/>
      <c r="I3" s="41"/>
      <c r="J3" s="41"/>
      <c r="K3" s="41"/>
      <c r="L3" s="41"/>
      <c r="M3" s="41"/>
      <c r="N3" s="41"/>
    </row>
    <row r="4" spans="1:15" x14ac:dyDescent="0.2">
      <c r="A4" s="41"/>
      <c r="B4" s="41"/>
      <c r="C4" s="41"/>
      <c r="D4" s="41"/>
      <c r="E4" s="41"/>
      <c r="F4" s="41"/>
      <c r="G4" s="41"/>
      <c r="H4" s="41"/>
      <c r="I4" s="41"/>
      <c r="J4" s="41"/>
      <c r="K4" s="41"/>
      <c r="L4" s="41"/>
      <c r="M4" s="41"/>
      <c r="N4" s="41"/>
    </row>
    <row r="5" spans="1:15" x14ac:dyDescent="0.2">
      <c r="A5" s="41" t="s">
        <v>596</v>
      </c>
      <c r="B5" s="41"/>
      <c r="C5" s="41"/>
      <c r="D5" s="41"/>
      <c r="E5" s="41"/>
      <c r="F5" s="41"/>
      <c r="G5" s="41"/>
      <c r="H5" s="41"/>
      <c r="I5" s="41"/>
      <c r="J5" s="41"/>
      <c r="K5" s="41"/>
      <c r="L5" s="41"/>
      <c r="M5" s="41"/>
      <c r="N5" s="41"/>
    </row>
    <row r="6" spans="1:15" x14ac:dyDescent="0.2">
      <c r="A6" s="41"/>
      <c r="B6" s="41"/>
      <c r="C6" s="41"/>
      <c r="D6" s="41"/>
      <c r="E6" s="41"/>
      <c r="F6" s="41"/>
      <c r="G6" s="41"/>
      <c r="H6" s="41"/>
      <c r="I6" s="41"/>
      <c r="J6" s="41"/>
      <c r="K6" s="41"/>
      <c r="L6" s="41"/>
      <c r="M6" s="41"/>
      <c r="N6" s="41"/>
    </row>
    <row r="7" spans="1:15" x14ac:dyDescent="0.2">
      <c r="A7" s="41" t="s">
        <v>597</v>
      </c>
      <c r="B7" s="41"/>
      <c r="C7" s="41"/>
      <c r="D7" s="41"/>
      <c r="E7" s="41"/>
      <c r="F7" s="41"/>
      <c r="G7" s="41"/>
      <c r="H7" s="41"/>
      <c r="I7" s="41"/>
      <c r="J7" s="41"/>
      <c r="K7" s="41"/>
      <c r="L7" s="41"/>
      <c r="M7" s="41"/>
      <c r="N7" s="41"/>
    </row>
    <row r="8" spans="1:15" ht="17.25" customHeight="1" x14ac:dyDescent="0.2">
      <c r="A8" s="43" t="s">
        <v>598</v>
      </c>
      <c r="B8" s="44"/>
      <c r="C8" s="44"/>
      <c r="D8" s="44"/>
      <c r="E8" s="44"/>
      <c r="F8" s="44"/>
      <c r="G8" s="44"/>
      <c r="H8" s="44"/>
      <c r="I8" s="44"/>
      <c r="J8" s="44"/>
      <c r="K8" s="44"/>
      <c r="L8" s="44"/>
      <c r="M8" s="44"/>
      <c r="N8" s="44"/>
      <c r="O8" s="45"/>
    </row>
    <row r="9" spans="1:15" x14ac:dyDescent="0.2">
      <c r="A9" s="43" t="s">
        <v>599</v>
      </c>
      <c r="B9" s="44"/>
      <c r="C9" s="44"/>
      <c r="D9" s="44"/>
      <c r="E9" s="44"/>
      <c r="F9" s="44"/>
      <c r="G9" s="44"/>
      <c r="H9" s="44"/>
      <c r="I9" s="44"/>
      <c r="J9" s="44"/>
      <c r="K9" s="44"/>
      <c r="L9" s="44"/>
      <c r="M9" s="44"/>
      <c r="N9" s="44"/>
      <c r="O9" s="45"/>
    </row>
    <row r="10" spans="1:15" x14ac:dyDescent="0.2">
      <c r="A10" s="41"/>
      <c r="B10" s="41"/>
      <c r="C10" s="41"/>
      <c r="D10" s="41"/>
      <c r="E10" s="41"/>
      <c r="F10" s="41"/>
      <c r="G10" s="41"/>
      <c r="H10" s="41"/>
      <c r="I10" s="41"/>
      <c r="J10" s="41"/>
      <c r="K10" s="41"/>
      <c r="L10" s="41"/>
      <c r="M10" s="41"/>
      <c r="N10" s="41"/>
    </row>
    <row r="11" spans="1:15" x14ac:dyDescent="0.2">
      <c r="A11" s="41" t="s">
        <v>600</v>
      </c>
      <c r="B11" s="41"/>
      <c r="C11" s="41"/>
      <c r="D11" s="41"/>
      <c r="E11" s="41"/>
      <c r="F11" s="41"/>
      <c r="G11" s="41"/>
      <c r="H11" s="41"/>
      <c r="I11" s="41"/>
      <c r="J11" s="41"/>
      <c r="K11" s="41"/>
      <c r="L11" s="41"/>
      <c r="M11" s="41"/>
      <c r="N11" s="41"/>
    </row>
    <row r="12" spans="1:15" x14ac:dyDescent="0.2">
      <c r="A12" s="41" t="s">
        <v>601</v>
      </c>
      <c r="B12" s="41"/>
      <c r="C12" s="41"/>
      <c r="D12" s="41"/>
      <c r="E12" s="41"/>
      <c r="F12" s="41"/>
      <c r="G12" s="41"/>
      <c r="H12" s="41"/>
      <c r="I12" s="41"/>
      <c r="J12" s="41"/>
      <c r="K12" s="41"/>
      <c r="L12" s="41"/>
      <c r="M12" s="41"/>
      <c r="N12" s="41"/>
    </row>
    <row r="13" spans="1:15" x14ac:dyDescent="0.2">
      <c r="A13" s="41" t="s">
        <v>602</v>
      </c>
      <c r="B13" s="41"/>
      <c r="C13" s="41"/>
      <c r="D13" s="41"/>
      <c r="E13" s="41"/>
      <c r="F13" s="41"/>
      <c r="G13" s="41"/>
      <c r="H13" s="41"/>
      <c r="I13" s="41"/>
      <c r="J13" s="41"/>
      <c r="K13" s="41"/>
      <c r="L13" s="41"/>
      <c r="M13" s="41"/>
      <c r="N13" s="41"/>
    </row>
    <row r="14" spans="1:15" x14ac:dyDescent="0.2">
      <c r="A14" s="41" t="s">
        <v>603</v>
      </c>
      <c r="B14" s="41"/>
      <c r="C14" s="41"/>
      <c r="D14" s="41"/>
      <c r="E14" s="41"/>
      <c r="F14" s="41"/>
      <c r="G14" s="41"/>
      <c r="H14" s="41"/>
      <c r="I14" s="41"/>
      <c r="J14" s="41"/>
      <c r="K14" s="41"/>
      <c r="L14" s="41"/>
      <c r="M14" s="41"/>
      <c r="N14" s="41"/>
    </row>
    <row r="15" spans="1:15" x14ac:dyDescent="0.2">
      <c r="A15" s="41" t="s">
        <v>604</v>
      </c>
      <c r="B15" s="41"/>
      <c r="C15" s="41"/>
      <c r="D15" s="41"/>
      <c r="E15" s="41"/>
      <c r="F15" s="41"/>
      <c r="G15" s="41"/>
      <c r="H15" s="41"/>
      <c r="I15" s="41"/>
      <c r="J15" s="41"/>
      <c r="K15" s="41"/>
      <c r="L15" s="41"/>
      <c r="M15" s="41"/>
      <c r="N15" s="41"/>
    </row>
    <row r="16" spans="1:15" x14ac:dyDescent="0.2">
      <c r="A16" s="41" t="s">
        <v>814</v>
      </c>
      <c r="B16" s="41"/>
      <c r="C16" s="41"/>
      <c r="D16" s="41"/>
      <c r="E16" s="41"/>
      <c r="F16" s="41"/>
      <c r="G16" s="41"/>
      <c r="H16" s="41"/>
      <c r="I16" s="41"/>
      <c r="J16" s="41"/>
      <c r="K16" s="41"/>
      <c r="L16" s="41"/>
      <c r="M16" s="41"/>
      <c r="N16" s="41"/>
    </row>
    <row r="17" spans="1:15" x14ac:dyDescent="0.2">
      <c r="A17" s="41" t="s">
        <v>815</v>
      </c>
      <c r="B17" s="41"/>
      <c r="C17" s="41"/>
      <c r="D17" s="41"/>
      <c r="E17" s="41"/>
      <c r="F17" s="41"/>
      <c r="G17" s="41"/>
      <c r="H17" s="41"/>
      <c r="I17" s="41"/>
      <c r="J17" s="41"/>
      <c r="K17" s="41"/>
      <c r="L17" s="41"/>
      <c r="M17" s="41"/>
      <c r="N17" s="41"/>
    </row>
    <row r="18" spans="1:15" x14ac:dyDescent="0.2">
      <c r="A18" s="41" t="s">
        <v>816</v>
      </c>
      <c r="B18" s="41"/>
      <c r="C18" s="41"/>
      <c r="D18" s="41" t="s">
        <v>605</v>
      </c>
      <c r="E18" s="41"/>
      <c r="F18" s="41"/>
      <c r="G18" s="41"/>
      <c r="H18" s="41"/>
      <c r="I18" s="41"/>
      <c r="J18" s="41"/>
      <c r="K18" s="41"/>
      <c r="L18" s="41"/>
      <c r="M18" s="41"/>
      <c r="N18" s="41"/>
    </row>
    <row r="19" spans="1:15" x14ac:dyDescent="0.2">
      <c r="A19" s="41"/>
      <c r="B19" s="41"/>
      <c r="C19" s="41"/>
      <c r="D19" s="41"/>
      <c r="E19" s="41"/>
      <c r="F19" s="41"/>
      <c r="G19" s="41"/>
      <c r="H19" s="41"/>
      <c r="I19" s="41"/>
      <c r="J19" s="41"/>
      <c r="K19" s="41"/>
      <c r="L19" s="41"/>
      <c r="M19" s="41"/>
      <c r="N19" s="41"/>
    </row>
    <row r="20" spans="1:15" x14ac:dyDescent="0.2">
      <c r="A20" s="41" t="s">
        <v>606</v>
      </c>
      <c r="B20" s="41"/>
      <c r="C20" s="41"/>
      <c r="D20" s="41"/>
      <c r="E20" s="41"/>
      <c r="F20" s="41"/>
      <c r="G20" s="41"/>
      <c r="H20" s="41"/>
      <c r="I20" s="41"/>
      <c r="J20" s="41"/>
      <c r="K20" s="41"/>
      <c r="L20" s="41"/>
      <c r="M20" s="41"/>
      <c r="N20" s="41"/>
    </row>
    <row r="21" spans="1:15" x14ac:dyDescent="0.2">
      <c r="A21" s="41" t="s">
        <v>607</v>
      </c>
      <c r="B21" s="41"/>
      <c r="C21" s="41" t="s">
        <v>817</v>
      </c>
      <c r="D21" s="41"/>
      <c r="E21" s="41"/>
      <c r="F21" s="41"/>
      <c r="G21" s="41"/>
      <c r="H21" s="41"/>
      <c r="I21" s="41"/>
      <c r="J21" s="41"/>
      <c r="K21" s="41"/>
      <c r="L21" s="41"/>
      <c r="M21" s="41"/>
      <c r="N21" s="41"/>
    </row>
    <row r="22" spans="1:15" x14ac:dyDescent="0.2">
      <c r="A22" s="41" t="s">
        <v>608</v>
      </c>
      <c r="B22" s="41"/>
      <c r="C22" s="41" t="s">
        <v>609</v>
      </c>
      <c r="D22" s="41"/>
      <c r="E22" s="41"/>
      <c r="F22" s="41"/>
      <c r="G22" s="41"/>
      <c r="H22" s="41"/>
      <c r="I22" s="41"/>
      <c r="J22" s="41"/>
      <c r="K22" s="41"/>
      <c r="L22" s="41"/>
      <c r="M22" s="41"/>
      <c r="N22" s="41"/>
    </row>
    <row r="23" spans="1:15" x14ac:dyDescent="0.2">
      <c r="A23" s="41" t="s">
        <v>610</v>
      </c>
      <c r="B23" s="41"/>
      <c r="C23" s="41" t="s">
        <v>818</v>
      </c>
      <c r="D23" s="41"/>
      <c r="E23" s="41"/>
      <c r="F23" s="41"/>
      <c r="G23" s="41"/>
      <c r="H23" s="41"/>
      <c r="I23" s="41"/>
      <c r="J23" s="41"/>
      <c r="K23" s="41"/>
      <c r="L23" s="41"/>
      <c r="M23" s="41"/>
      <c r="N23" s="41"/>
    </row>
    <row r="24" spans="1:15" ht="17.25" customHeight="1" x14ac:dyDescent="0.2">
      <c r="A24" s="41" t="s">
        <v>611</v>
      </c>
      <c r="B24" s="41"/>
      <c r="C24" s="41" t="s">
        <v>612</v>
      </c>
      <c r="D24" s="41"/>
      <c r="E24" s="41"/>
      <c r="F24" s="41"/>
      <c r="G24" s="46" t="s">
        <v>1380</v>
      </c>
      <c r="H24" s="41"/>
      <c r="I24" s="41"/>
      <c r="J24" s="41"/>
      <c r="K24" s="41"/>
      <c r="L24" s="41"/>
      <c r="M24" s="41"/>
      <c r="N24" s="41"/>
    </row>
    <row r="25" spans="1:15" x14ac:dyDescent="0.2">
      <c r="A25" s="41" t="s">
        <v>613</v>
      </c>
      <c r="B25" s="41"/>
      <c r="C25" s="43" t="s">
        <v>614</v>
      </c>
      <c r="D25" s="44"/>
      <c r="E25" s="44"/>
      <c r="F25" s="44"/>
      <c r="G25" s="44"/>
      <c r="H25" s="44"/>
      <c r="I25" s="44"/>
      <c r="J25" s="44"/>
      <c r="K25" s="44"/>
      <c r="L25" s="44"/>
      <c r="M25" s="44"/>
      <c r="N25" s="44"/>
      <c r="O25" s="45"/>
    </row>
    <row r="26" spans="1:15" x14ac:dyDescent="0.2">
      <c r="C26" s="43" t="s">
        <v>836</v>
      </c>
      <c r="D26" s="45"/>
      <c r="E26" s="45"/>
      <c r="F26" s="45"/>
      <c r="G26" s="45"/>
      <c r="H26" s="45"/>
      <c r="I26" s="45"/>
      <c r="J26" s="45"/>
      <c r="K26" s="45"/>
      <c r="L26" s="45"/>
      <c r="M26" s="45"/>
      <c r="N26" s="45"/>
      <c r="O26" s="45"/>
    </row>
    <row r="27" spans="1:15" x14ac:dyDescent="0.2">
      <c r="C27" s="43" t="s">
        <v>837</v>
      </c>
      <c r="D27" s="45"/>
      <c r="E27" s="45"/>
      <c r="F27" s="45"/>
      <c r="G27" s="45"/>
      <c r="H27" s="45"/>
      <c r="I27" s="45"/>
      <c r="J27" s="45"/>
      <c r="K27" s="45"/>
      <c r="L27" s="45"/>
      <c r="M27" s="45"/>
      <c r="N27" s="45"/>
      <c r="O27" s="45"/>
    </row>
    <row r="28" spans="1:15" x14ac:dyDescent="0.2">
      <c r="A28" s="100"/>
      <c r="C28" s="43" t="s">
        <v>838</v>
      </c>
      <c r="D28" s="45"/>
      <c r="E28" s="45"/>
      <c r="F28" s="45"/>
      <c r="G28" s="45"/>
      <c r="H28" s="45"/>
      <c r="I28" s="45"/>
      <c r="J28" s="45"/>
      <c r="K28" s="45"/>
      <c r="L28" s="45"/>
      <c r="M28" s="45"/>
      <c r="N28" s="45"/>
      <c r="O28" s="45"/>
    </row>
    <row r="29" spans="1:15" x14ac:dyDescent="0.2">
      <c r="A29" s="41"/>
      <c r="C29" s="41" t="s">
        <v>841</v>
      </c>
      <c r="D29" s="45"/>
      <c r="E29" s="45"/>
      <c r="F29" s="45"/>
      <c r="G29" s="45"/>
      <c r="H29" s="45"/>
      <c r="I29" s="45"/>
      <c r="J29" s="45"/>
      <c r="K29" s="45"/>
      <c r="L29" s="45"/>
      <c r="M29" s="45"/>
      <c r="N29" s="45"/>
      <c r="O29" s="45"/>
    </row>
    <row r="30" spans="1:15" x14ac:dyDescent="0.2">
      <c r="C30" s="45"/>
      <c r="D30" s="45"/>
      <c r="E30" s="45"/>
      <c r="F30" s="45"/>
      <c r="G30" s="45"/>
      <c r="H30" s="45"/>
      <c r="I30" s="45"/>
      <c r="J30" s="45"/>
      <c r="K30" s="45"/>
      <c r="L30" s="45"/>
      <c r="M30" s="45"/>
      <c r="N30" s="45"/>
      <c r="O30" s="45"/>
    </row>
    <row r="31" spans="1:15" x14ac:dyDescent="0.2">
      <c r="C31" s="45"/>
      <c r="D31" s="45"/>
      <c r="E31" s="45"/>
      <c r="F31" s="45"/>
      <c r="G31" s="45"/>
      <c r="H31" s="45"/>
      <c r="I31" s="45"/>
      <c r="J31" s="45"/>
      <c r="K31" s="45"/>
      <c r="L31" s="45"/>
      <c r="M31" s="45"/>
      <c r="N31" s="45"/>
      <c r="O31" s="45"/>
    </row>
    <row r="32" spans="1:15" x14ac:dyDescent="0.2">
      <c r="A32" s="41" t="s">
        <v>1382</v>
      </c>
      <c r="B32" s="41"/>
      <c r="C32" s="47"/>
      <c r="D32" s="47"/>
      <c r="E32" s="47"/>
      <c r="F32" s="47"/>
      <c r="G32" s="47"/>
      <c r="H32" s="47"/>
      <c r="I32" s="45"/>
      <c r="J32" s="45"/>
      <c r="K32" s="45"/>
      <c r="L32" s="45"/>
      <c r="M32" s="45"/>
      <c r="N32" s="45"/>
      <c r="O32" s="45"/>
    </row>
    <row r="33" spans="1:14" x14ac:dyDescent="0.2">
      <c r="A33" s="41" t="s">
        <v>615</v>
      </c>
      <c r="B33" s="41"/>
      <c r="C33" s="41"/>
      <c r="D33" s="41"/>
      <c r="E33" s="41"/>
      <c r="F33" s="41"/>
      <c r="G33" s="41"/>
      <c r="H33" s="41"/>
      <c r="I33" s="47"/>
      <c r="J33" s="41"/>
      <c r="K33" s="41"/>
      <c r="L33" s="41"/>
      <c r="M33" s="41"/>
      <c r="N33" s="41"/>
    </row>
    <row r="34" spans="1:14" x14ac:dyDescent="0.2">
      <c r="A34" s="41" t="s">
        <v>129</v>
      </c>
      <c r="B34" s="41"/>
      <c r="C34" s="41"/>
      <c r="D34" s="41"/>
      <c r="E34" s="41"/>
      <c r="F34" s="41"/>
      <c r="H34" s="41" t="s">
        <v>583</v>
      </c>
      <c r="I34" s="41"/>
      <c r="J34" s="41"/>
      <c r="K34" s="41"/>
      <c r="L34" s="41"/>
      <c r="M34" s="41"/>
      <c r="N34" s="41"/>
    </row>
    <row r="35" spans="1:14" x14ac:dyDescent="0.2">
      <c r="I35" s="41"/>
      <c r="J35" s="41"/>
      <c r="K35" s="41"/>
      <c r="L35" s="41"/>
      <c r="M35" s="41"/>
      <c r="N35" s="41"/>
    </row>
    <row r="36" spans="1:14" x14ac:dyDescent="0.2">
      <c r="A36" s="41"/>
      <c r="B36" s="41"/>
      <c r="C36" s="41"/>
      <c r="D36" s="41"/>
      <c r="E36" s="41"/>
      <c r="F36" s="41"/>
      <c r="G36" s="41"/>
      <c r="H36" s="41"/>
      <c r="I36" s="41"/>
      <c r="J36" s="41"/>
      <c r="K36" s="41"/>
      <c r="L36" s="41"/>
      <c r="M36" s="41"/>
      <c r="N36" s="41"/>
    </row>
    <row r="37" spans="1:14" x14ac:dyDescent="0.2">
      <c r="A37" s="41"/>
      <c r="B37" s="41"/>
      <c r="C37" s="41"/>
      <c r="D37" s="41"/>
      <c r="E37" s="41"/>
      <c r="F37" s="41"/>
      <c r="G37" s="41"/>
      <c r="H37" s="41"/>
      <c r="I37" s="41"/>
      <c r="J37" s="41"/>
      <c r="K37" s="41"/>
      <c r="L37" s="41"/>
      <c r="M37" s="41"/>
      <c r="N37" s="41"/>
    </row>
    <row r="38" spans="1:14" x14ac:dyDescent="0.2">
      <c r="A38" s="41"/>
      <c r="B38" s="41"/>
      <c r="C38" s="41"/>
      <c r="D38" s="41"/>
      <c r="E38" s="41"/>
      <c r="F38" s="41"/>
      <c r="G38" s="41"/>
      <c r="H38" s="41"/>
      <c r="I38" s="41"/>
      <c r="J38" s="41"/>
      <c r="K38" s="41"/>
      <c r="L38" s="41"/>
      <c r="M38" s="41"/>
      <c r="N38" s="41"/>
    </row>
    <row r="39" spans="1:14" x14ac:dyDescent="0.2">
      <c r="A39" s="41"/>
      <c r="B39" s="41"/>
      <c r="C39" s="41"/>
      <c r="D39" s="41"/>
      <c r="E39" s="41"/>
      <c r="F39" s="41"/>
      <c r="G39" s="41"/>
      <c r="H39" s="41"/>
      <c r="I39" s="41"/>
      <c r="J39" s="41"/>
      <c r="K39" s="41"/>
      <c r="L39" s="41"/>
      <c r="M39" s="41"/>
      <c r="N39" s="41"/>
    </row>
    <row r="40" spans="1:14" x14ac:dyDescent="0.2">
      <c r="A40" s="41"/>
      <c r="B40" s="41"/>
      <c r="C40" s="41"/>
      <c r="D40" s="41"/>
      <c r="E40" s="41"/>
      <c r="F40" s="41"/>
      <c r="G40" s="41"/>
      <c r="H40" s="41"/>
      <c r="I40" s="41"/>
      <c r="J40" s="41"/>
      <c r="K40" s="41"/>
      <c r="L40" s="41"/>
      <c r="M40" s="41"/>
      <c r="N40" s="41"/>
    </row>
    <row r="41" spans="1:14" x14ac:dyDescent="0.2">
      <c r="A41" s="41"/>
      <c r="B41" s="41"/>
      <c r="C41" s="41"/>
      <c r="D41" s="41"/>
      <c r="E41" s="41"/>
      <c r="F41" s="41"/>
      <c r="G41" s="41"/>
      <c r="H41" s="41"/>
      <c r="I41" s="41"/>
      <c r="J41" s="41"/>
      <c r="K41" s="41"/>
      <c r="L41" s="41"/>
      <c r="M41" s="41"/>
      <c r="N41" s="41"/>
    </row>
    <row r="42" spans="1:14" x14ac:dyDescent="0.2">
      <c r="A42" s="41"/>
      <c r="B42" s="41"/>
      <c r="C42" s="41"/>
      <c r="D42" s="41"/>
      <c r="E42" s="41"/>
      <c r="F42" s="41"/>
      <c r="G42" s="41"/>
      <c r="H42" s="41"/>
      <c r="I42" s="41"/>
      <c r="J42" s="41"/>
      <c r="K42" s="41"/>
      <c r="L42" s="41"/>
      <c r="M42" s="41"/>
      <c r="N42" s="41"/>
    </row>
    <row r="43" spans="1:14" x14ac:dyDescent="0.2">
      <c r="A43" s="41"/>
      <c r="B43" s="41"/>
      <c r="C43" s="41"/>
      <c r="D43" s="41"/>
      <c r="E43" s="41"/>
      <c r="F43" s="41"/>
      <c r="G43" s="41"/>
      <c r="H43" s="41"/>
      <c r="I43" s="41"/>
      <c r="J43" s="41"/>
      <c r="K43" s="41"/>
      <c r="L43" s="41"/>
      <c r="M43" s="41"/>
      <c r="N43" s="41"/>
    </row>
    <row r="44" spans="1:14" x14ac:dyDescent="0.2">
      <c r="A44" s="41"/>
      <c r="B44" s="41"/>
      <c r="C44" s="41"/>
      <c r="D44" s="41"/>
      <c r="E44" s="41"/>
      <c r="F44" s="41"/>
      <c r="G44" s="41"/>
      <c r="H44" s="41"/>
      <c r="I44" s="41"/>
      <c r="J44" s="41"/>
      <c r="K44" s="41"/>
      <c r="L44" s="41"/>
      <c r="M44" s="41"/>
      <c r="N44" s="41"/>
    </row>
    <row r="45" spans="1:14" x14ac:dyDescent="0.2">
      <c r="A45" s="41"/>
      <c r="B45" s="41"/>
      <c r="C45" s="41"/>
      <c r="D45" s="41"/>
      <c r="E45" s="41"/>
      <c r="F45" s="41"/>
      <c r="G45" s="41"/>
      <c r="H45" s="41"/>
      <c r="I45" s="41"/>
      <c r="J45" s="41"/>
      <c r="K45" s="41"/>
      <c r="L45" s="41"/>
      <c r="M45" s="41"/>
      <c r="N45" s="41"/>
    </row>
    <row r="46" spans="1:14" x14ac:dyDescent="0.2">
      <c r="A46" s="41"/>
      <c r="B46" s="41"/>
      <c r="C46" s="41"/>
      <c r="D46" s="41"/>
      <c r="E46" s="41"/>
      <c r="F46" s="41"/>
      <c r="G46" s="41"/>
      <c r="H46" s="41"/>
      <c r="I46" s="41"/>
      <c r="J46" s="41"/>
      <c r="K46" s="41"/>
      <c r="L46" s="41"/>
      <c r="M46" s="41"/>
      <c r="N46" s="41"/>
    </row>
    <row r="47" spans="1:14" x14ac:dyDescent="0.2">
      <c r="A47" s="41"/>
      <c r="B47" s="41"/>
      <c r="C47" s="41"/>
      <c r="D47" s="41"/>
      <c r="E47" s="41"/>
      <c r="F47" s="41"/>
      <c r="G47" s="41"/>
      <c r="H47" s="41"/>
      <c r="I47" s="41"/>
      <c r="J47" s="41"/>
      <c r="K47" s="41"/>
      <c r="L47" s="41"/>
      <c r="M47" s="41"/>
      <c r="N47" s="41"/>
    </row>
    <row r="48" spans="1:14" x14ac:dyDescent="0.2">
      <c r="A48" s="41"/>
      <c r="B48" s="41"/>
      <c r="C48" s="41"/>
      <c r="D48" s="41"/>
      <c r="E48" s="41"/>
      <c r="F48" s="41"/>
      <c r="G48" s="41"/>
      <c r="H48" s="41"/>
      <c r="I48" s="41"/>
      <c r="J48" s="41"/>
      <c r="K48" s="41"/>
      <c r="L48" s="41"/>
      <c r="M48" s="41"/>
      <c r="N48" s="41"/>
    </row>
    <row r="49" spans="1:14" x14ac:dyDescent="0.2">
      <c r="A49" s="41" t="s">
        <v>616</v>
      </c>
      <c r="B49" s="41"/>
      <c r="C49" s="41"/>
      <c r="D49" s="41"/>
      <c r="E49" s="41"/>
      <c r="F49" s="41"/>
      <c r="G49" s="41"/>
      <c r="H49" s="41"/>
      <c r="I49" s="41"/>
      <c r="J49" s="41"/>
      <c r="K49" s="41"/>
      <c r="L49" s="41"/>
      <c r="M49" s="41"/>
      <c r="N49" s="41"/>
    </row>
    <row r="50" spans="1:14" x14ac:dyDescent="0.2">
      <c r="B50" s="41"/>
      <c r="C50" s="41"/>
      <c r="D50" s="41"/>
      <c r="E50" s="41"/>
      <c r="F50" s="41"/>
      <c r="G50" s="41"/>
      <c r="H50" s="41"/>
      <c r="I50" s="41"/>
      <c r="J50" s="41"/>
      <c r="K50" s="41"/>
      <c r="L50" s="41"/>
      <c r="M50" s="41"/>
      <c r="N50" s="41"/>
    </row>
    <row r="51" spans="1:14" x14ac:dyDescent="0.2">
      <c r="A51" s="41"/>
      <c r="B51" s="41"/>
      <c r="C51" s="41"/>
      <c r="D51" s="41"/>
      <c r="E51" s="41"/>
      <c r="F51" s="41"/>
      <c r="G51" s="41"/>
      <c r="H51" s="41"/>
      <c r="I51" s="41"/>
      <c r="J51" s="41"/>
      <c r="K51" s="41"/>
      <c r="L51" s="41"/>
      <c r="M51" s="41"/>
      <c r="N51" s="41"/>
    </row>
    <row r="52" spans="1:14" x14ac:dyDescent="0.2">
      <c r="A52" s="41"/>
      <c r="B52" s="41"/>
      <c r="C52" s="41"/>
      <c r="D52" s="41"/>
      <c r="E52" s="41"/>
      <c r="F52" s="41"/>
      <c r="G52" s="41"/>
      <c r="H52" s="41"/>
      <c r="I52" s="41"/>
      <c r="J52" s="41"/>
      <c r="K52" s="41"/>
      <c r="L52" s="41"/>
      <c r="M52" s="41"/>
      <c r="N52" s="41"/>
    </row>
    <row r="53" spans="1:14" x14ac:dyDescent="0.2">
      <c r="A53" s="41"/>
      <c r="B53" s="41"/>
      <c r="C53" s="41"/>
      <c r="D53" s="41"/>
      <c r="E53" s="41"/>
      <c r="F53" s="41"/>
      <c r="G53" s="41"/>
      <c r="H53" s="41"/>
      <c r="I53" s="41"/>
      <c r="J53" s="41"/>
      <c r="K53" s="41"/>
      <c r="L53" s="41"/>
      <c r="M53" s="41"/>
      <c r="N53" s="41"/>
    </row>
    <row r="54" spans="1:14" x14ac:dyDescent="0.2">
      <c r="A54" s="41"/>
      <c r="B54" s="41"/>
      <c r="C54" s="41"/>
      <c r="D54" s="41"/>
      <c r="E54" s="41"/>
      <c r="F54" s="41"/>
      <c r="G54" s="41"/>
      <c r="H54" s="41"/>
      <c r="I54" s="41"/>
      <c r="J54" s="41"/>
      <c r="K54" s="41"/>
      <c r="L54" s="41"/>
      <c r="M54" s="41"/>
      <c r="N54" s="41"/>
    </row>
    <row r="55" spans="1:14" x14ac:dyDescent="0.2">
      <c r="A55" s="41"/>
      <c r="B55" s="41"/>
      <c r="C55" s="41"/>
      <c r="D55" s="41"/>
      <c r="E55" s="41"/>
      <c r="F55" s="41"/>
      <c r="G55" s="41"/>
      <c r="H55" s="41"/>
      <c r="I55" s="41"/>
      <c r="J55" s="41"/>
      <c r="K55" s="41"/>
      <c r="L55" s="41"/>
      <c r="M55" s="41"/>
      <c r="N55" s="41"/>
    </row>
    <row r="56" spans="1:14" x14ac:dyDescent="0.2">
      <c r="A56" s="41"/>
      <c r="B56" s="41"/>
      <c r="C56" s="41"/>
      <c r="D56" s="41"/>
      <c r="E56" s="41"/>
      <c r="F56" s="41"/>
      <c r="G56" s="41"/>
      <c r="H56" s="41"/>
      <c r="I56" s="41"/>
      <c r="J56" s="41"/>
      <c r="K56" s="41"/>
      <c r="L56" s="41"/>
      <c r="M56" s="41"/>
      <c r="N56" s="41"/>
    </row>
    <row r="57" spans="1:14" x14ac:dyDescent="0.2">
      <c r="A57" s="41"/>
      <c r="B57" s="41"/>
      <c r="C57" s="41"/>
      <c r="D57" s="41"/>
      <c r="E57" s="41"/>
      <c r="F57" s="41"/>
      <c r="G57" s="41"/>
      <c r="H57" s="41"/>
      <c r="I57" s="41"/>
      <c r="J57" s="41"/>
      <c r="K57" s="41"/>
      <c r="L57" s="41"/>
      <c r="M57" s="41"/>
      <c r="N57" s="41"/>
    </row>
    <row r="58" spans="1:14" x14ac:dyDescent="0.2">
      <c r="A58" s="41"/>
      <c r="B58" s="41"/>
      <c r="C58" s="41"/>
      <c r="D58" s="41"/>
      <c r="E58" s="41"/>
      <c r="F58" s="41"/>
      <c r="G58" s="41"/>
      <c r="H58" s="41"/>
      <c r="I58" s="41"/>
      <c r="J58" s="41"/>
      <c r="K58" s="41"/>
      <c r="L58" s="41"/>
      <c r="M58" s="41"/>
      <c r="N58" s="41"/>
    </row>
    <row r="59" spans="1:14" x14ac:dyDescent="0.2">
      <c r="A59" s="41"/>
      <c r="B59" s="41"/>
      <c r="C59" s="41"/>
      <c r="D59" s="41"/>
      <c r="E59" s="41"/>
      <c r="F59" s="41"/>
      <c r="G59" s="41"/>
      <c r="H59" s="41"/>
      <c r="I59" s="41"/>
      <c r="J59" s="41"/>
      <c r="K59" s="41"/>
      <c r="L59" s="41"/>
      <c r="M59" s="41"/>
      <c r="N59" s="41"/>
    </row>
    <row r="60" spans="1:14" x14ac:dyDescent="0.2">
      <c r="A60" s="41"/>
      <c r="B60" s="41"/>
      <c r="C60" s="41"/>
      <c r="D60" s="41"/>
      <c r="E60" s="41"/>
      <c r="F60" s="41"/>
      <c r="G60" s="41"/>
      <c r="H60" s="41"/>
      <c r="I60" s="41"/>
      <c r="J60" s="41"/>
      <c r="K60" s="41"/>
      <c r="L60" s="41"/>
      <c r="M60" s="41"/>
      <c r="N60" s="41"/>
    </row>
    <row r="61" spans="1:14" x14ac:dyDescent="0.2">
      <c r="A61" s="41"/>
      <c r="B61" s="41"/>
      <c r="C61" s="41"/>
      <c r="D61" s="41"/>
      <c r="E61" s="41"/>
      <c r="F61" s="41"/>
      <c r="G61" s="41"/>
      <c r="H61" s="41"/>
      <c r="I61" s="41"/>
      <c r="J61" s="41"/>
      <c r="K61" s="41"/>
      <c r="L61" s="41"/>
      <c r="M61" s="41"/>
      <c r="N61" s="41"/>
    </row>
    <row r="62" spans="1:14" x14ac:dyDescent="0.2">
      <c r="A62" s="41"/>
      <c r="B62" s="41"/>
      <c r="C62" s="41"/>
      <c r="D62" s="41"/>
      <c r="E62" s="41"/>
      <c r="F62" s="41"/>
      <c r="G62" s="41"/>
      <c r="H62" s="41"/>
      <c r="I62" s="41"/>
      <c r="J62" s="41"/>
      <c r="K62" s="41"/>
      <c r="L62" s="41"/>
      <c r="M62" s="41"/>
      <c r="N62" s="41"/>
    </row>
    <row r="63" spans="1:14" x14ac:dyDescent="0.2">
      <c r="A63" s="41" t="s">
        <v>617</v>
      </c>
      <c r="B63" s="41"/>
      <c r="C63" s="41"/>
      <c r="D63" s="41"/>
      <c r="E63" s="41"/>
      <c r="F63" s="41"/>
      <c r="G63" s="41"/>
      <c r="H63" s="41"/>
      <c r="I63" s="41"/>
      <c r="J63" s="41"/>
      <c r="K63" s="41"/>
      <c r="L63" s="41"/>
      <c r="M63" s="41"/>
      <c r="N63" s="41"/>
    </row>
    <row r="80" spans="1:1" x14ac:dyDescent="0.2">
      <c r="A80" s="48"/>
    </row>
    <row r="81" spans="1:1" x14ac:dyDescent="0.2">
      <c r="A81" s="48"/>
    </row>
    <row r="82" spans="1:1" x14ac:dyDescent="0.2">
      <c r="A82" s="48"/>
    </row>
    <row r="83" spans="1:1" x14ac:dyDescent="0.2">
      <c r="A83" s="48"/>
    </row>
    <row r="84" spans="1:1" x14ac:dyDescent="0.2">
      <c r="A84" s="48"/>
    </row>
    <row r="85" spans="1:1" x14ac:dyDescent="0.2">
      <c r="A85" s="48"/>
    </row>
    <row r="86" spans="1:1" x14ac:dyDescent="0.2">
      <c r="A86" s="48"/>
    </row>
    <row r="87" spans="1:1" x14ac:dyDescent="0.2">
      <c r="A87" s="48"/>
    </row>
    <row r="88" spans="1:1" x14ac:dyDescent="0.2">
      <c r="A88" s="48"/>
    </row>
    <row r="89" spans="1:1" x14ac:dyDescent="0.2">
      <c r="A89" s="48"/>
    </row>
    <row r="90" spans="1:1" x14ac:dyDescent="0.2">
      <c r="A90" s="48"/>
    </row>
    <row r="91" spans="1:1" x14ac:dyDescent="0.2">
      <c r="A91" s="48"/>
    </row>
    <row r="92" spans="1:1" x14ac:dyDescent="0.2">
      <c r="A92" s="48"/>
    </row>
    <row r="93" spans="1:1" x14ac:dyDescent="0.2">
      <c r="A93" s="48"/>
    </row>
    <row r="94" spans="1:1" x14ac:dyDescent="0.2">
      <c r="A94" s="41" t="s">
        <v>618</v>
      </c>
    </row>
    <row r="95" spans="1:1" x14ac:dyDescent="0.2">
      <c r="A95" s="41"/>
    </row>
    <row r="96" spans="1:1" x14ac:dyDescent="0.2">
      <c r="A96" s="41" t="s">
        <v>706</v>
      </c>
    </row>
    <row r="97" spans="1:15" x14ac:dyDescent="0.2">
      <c r="A97" s="41" t="s">
        <v>707</v>
      </c>
      <c r="B97" s="41"/>
      <c r="C97" s="41"/>
      <c r="D97" s="41"/>
      <c r="E97" s="41"/>
      <c r="F97" s="41"/>
      <c r="G97" s="41"/>
      <c r="H97" s="41"/>
      <c r="I97" s="41"/>
      <c r="J97" s="41"/>
      <c r="K97" s="41"/>
      <c r="L97" s="41"/>
      <c r="M97" s="41"/>
      <c r="N97" s="41"/>
      <c r="O97" s="41"/>
    </row>
    <row r="98" spans="1:15" ht="17.25" customHeight="1" x14ac:dyDescent="0.2">
      <c r="A98" s="49"/>
      <c r="B98" s="49"/>
      <c r="C98" s="49"/>
      <c r="D98" s="49"/>
      <c r="E98" s="49"/>
      <c r="F98" s="49"/>
      <c r="G98" s="49"/>
      <c r="H98" s="49"/>
      <c r="I98" s="49"/>
      <c r="J98" s="49"/>
      <c r="K98" s="49"/>
      <c r="L98" s="49"/>
      <c r="M98" s="49"/>
      <c r="N98" s="41"/>
      <c r="O98" s="41"/>
    </row>
    <row r="99" spans="1:15" ht="17.25" customHeight="1" x14ac:dyDescent="0.2">
      <c r="A99" s="103" t="s">
        <v>1383</v>
      </c>
      <c r="B99" s="104"/>
      <c r="C99" s="104"/>
      <c r="D99" s="104"/>
      <c r="E99" s="104"/>
      <c r="F99" s="104"/>
      <c r="G99" s="104"/>
      <c r="H99" s="104"/>
      <c r="I99" s="104"/>
      <c r="J99" s="104"/>
      <c r="K99" s="104"/>
      <c r="L99" s="104"/>
      <c r="M99" s="105"/>
      <c r="N99" s="41"/>
      <c r="O99" s="41"/>
    </row>
    <row r="100" spans="1:15" ht="16.350000000000001" customHeight="1" x14ac:dyDescent="0.2">
      <c r="A100" s="106" t="s">
        <v>1384</v>
      </c>
      <c r="B100" s="107"/>
      <c r="C100" s="107"/>
      <c r="D100" s="107"/>
      <c r="E100" s="107"/>
      <c r="F100" s="107"/>
      <c r="G100" s="107"/>
      <c r="H100" s="107"/>
      <c r="I100" s="107"/>
      <c r="J100" s="107"/>
      <c r="K100" s="107"/>
      <c r="L100" s="107"/>
      <c r="M100" s="108"/>
      <c r="N100" s="41"/>
      <c r="O100" s="41"/>
    </row>
    <row r="101" spans="1:15" ht="17.25" customHeight="1" x14ac:dyDescent="0.2">
      <c r="A101" s="106" t="s">
        <v>1385</v>
      </c>
      <c r="B101" s="107"/>
      <c r="C101" s="107"/>
      <c r="D101" s="107"/>
      <c r="E101" s="107"/>
      <c r="F101" s="107"/>
      <c r="G101" s="107"/>
      <c r="H101" s="107"/>
      <c r="I101" s="107"/>
      <c r="J101" s="107"/>
      <c r="K101" s="107"/>
      <c r="L101" s="107"/>
      <c r="M101" s="108"/>
      <c r="N101" s="44"/>
      <c r="O101" s="44"/>
    </row>
    <row r="102" spans="1:15" ht="17.25" customHeight="1" x14ac:dyDescent="0.2">
      <c r="A102" s="109" t="s">
        <v>1383</v>
      </c>
      <c r="B102" s="110"/>
      <c r="C102" s="110"/>
      <c r="D102" s="110"/>
      <c r="E102" s="110"/>
      <c r="F102" s="110"/>
      <c r="G102" s="110"/>
      <c r="H102" s="110"/>
      <c r="I102" s="110"/>
      <c r="J102" s="110"/>
      <c r="K102" s="110"/>
      <c r="L102" s="110"/>
      <c r="M102" s="111"/>
      <c r="N102" s="44"/>
      <c r="O102" s="44"/>
    </row>
    <row r="103" spans="1:15" x14ac:dyDescent="0.2">
      <c r="A103" s="44"/>
      <c r="B103" s="44"/>
      <c r="C103" s="44"/>
      <c r="D103" s="44"/>
      <c r="E103" s="44"/>
      <c r="F103" s="44"/>
      <c r="G103" s="44"/>
      <c r="H103" s="44"/>
      <c r="I103" s="44"/>
      <c r="J103" s="44"/>
      <c r="K103" s="44"/>
      <c r="L103" s="44"/>
      <c r="M103" s="44"/>
      <c r="N103" s="44"/>
      <c r="O103" s="44"/>
    </row>
    <row r="104" spans="1:15" x14ac:dyDescent="0.2">
      <c r="A104" s="44"/>
      <c r="B104" s="44"/>
      <c r="C104" s="44"/>
      <c r="D104" s="44"/>
      <c r="E104" s="44"/>
      <c r="F104" s="44"/>
      <c r="G104" s="44"/>
      <c r="H104" s="44"/>
      <c r="I104" s="44"/>
      <c r="J104" s="44"/>
      <c r="K104" s="44"/>
      <c r="L104" s="44"/>
      <c r="M104" s="44"/>
      <c r="N104" s="44"/>
      <c r="O104" s="44"/>
    </row>
    <row r="105" spans="1:15" x14ac:dyDescent="0.2">
      <c r="A105" s="44"/>
      <c r="B105" s="44"/>
      <c r="C105" s="44"/>
      <c r="D105" s="44"/>
      <c r="E105" s="44"/>
      <c r="F105" s="44"/>
      <c r="G105" s="44"/>
      <c r="H105" s="44"/>
      <c r="I105" s="44"/>
      <c r="J105" s="44"/>
      <c r="K105" s="44"/>
      <c r="L105" s="44"/>
      <c r="M105" s="44"/>
      <c r="N105" s="44"/>
      <c r="O105" s="44"/>
    </row>
    <row r="106" spans="1:15" x14ac:dyDescent="0.2">
      <c r="A106" s="44"/>
      <c r="B106" s="44"/>
      <c r="C106" s="44"/>
      <c r="D106" s="44"/>
      <c r="E106" s="44"/>
      <c r="F106" s="44"/>
      <c r="G106" s="44"/>
      <c r="H106" s="44"/>
      <c r="I106" s="44"/>
      <c r="J106" s="44"/>
      <c r="K106" s="44"/>
      <c r="L106" s="44"/>
      <c r="M106" s="44"/>
      <c r="N106" s="44"/>
      <c r="O106" s="44"/>
    </row>
    <row r="107" spans="1:15" x14ac:dyDescent="0.2">
      <c r="A107" s="41"/>
      <c r="B107" s="41"/>
      <c r="C107" s="41"/>
      <c r="D107" s="41"/>
      <c r="E107" s="41"/>
      <c r="F107" s="41"/>
      <c r="G107" s="41"/>
      <c r="H107" s="41"/>
      <c r="I107" s="41"/>
      <c r="J107" s="41"/>
      <c r="K107" s="41"/>
      <c r="L107" s="41"/>
      <c r="M107" s="41"/>
      <c r="N107" s="41"/>
      <c r="O107" s="41"/>
    </row>
    <row r="108" spans="1:15" x14ac:dyDescent="0.2">
      <c r="A108" s="41"/>
      <c r="B108" s="41"/>
      <c r="C108" s="41"/>
      <c r="D108" s="41"/>
      <c r="E108" s="41"/>
      <c r="F108" s="41"/>
      <c r="G108" s="41"/>
      <c r="H108" s="41"/>
      <c r="I108" s="41"/>
      <c r="J108" s="41"/>
      <c r="K108" s="41"/>
      <c r="L108" s="41"/>
      <c r="M108" s="41"/>
      <c r="N108" s="41"/>
      <c r="O108" s="41"/>
    </row>
    <row r="109" spans="1:15" x14ac:dyDescent="0.2">
      <c r="A109" s="41"/>
      <c r="B109" s="41"/>
      <c r="C109" s="41"/>
      <c r="D109" s="41"/>
      <c r="E109" s="41"/>
      <c r="F109" s="41"/>
      <c r="G109" s="41"/>
      <c r="H109" s="41"/>
      <c r="I109" s="41"/>
      <c r="J109" s="41"/>
      <c r="K109" s="41"/>
      <c r="L109" s="41"/>
      <c r="M109" s="41"/>
      <c r="N109" s="41"/>
      <c r="O109" s="41"/>
    </row>
    <row r="110" spans="1:15" x14ac:dyDescent="0.2">
      <c r="A110" s="41"/>
      <c r="B110" s="41"/>
      <c r="C110" s="41"/>
      <c r="D110" s="41"/>
      <c r="E110" s="41"/>
      <c r="F110" s="41"/>
      <c r="G110" s="41"/>
      <c r="H110" s="41"/>
      <c r="I110" s="41"/>
      <c r="J110" s="41"/>
      <c r="K110" s="41"/>
      <c r="L110" s="41"/>
      <c r="M110" s="41"/>
      <c r="N110" s="41"/>
      <c r="O110" s="41"/>
    </row>
    <row r="111" spans="1:15" x14ac:dyDescent="0.2">
      <c r="A111" s="41"/>
      <c r="B111" s="41"/>
      <c r="C111" s="41"/>
      <c r="D111" s="41"/>
      <c r="E111" s="41"/>
      <c r="F111" s="41"/>
      <c r="G111" s="41"/>
      <c r="H111" s="41"/>
      <c r="I111" s="41"/>
      <c r="J111" s="41"/>
      <c r="K111" s="41"/>
      <c r="L111" s="41"/>
      <c r="M111" s="41"/>
      <c r="N111" s="41"/>
      <c r="O111" s="41"/>
    </row>
    <row r="112" spans="1:15" x14ac:dyDescent="0.2">
      <c r="A112" s="41"/>
      <c r="B112" s="41"/>
      <c r="C112" s="41"/>
      <c r="D112" s="41"/>
      <c r="E112" s="41"/>
      <c r="F112" s="41"/>
      <c r="G112" s="41"/>
      <c r="H112" s="41"/>
      <c r="I112" s="41"/>
      <c r="J112" s="41"/>
      <c r="K112" s="41"/>
      <c r="L112" s="41"/>
      <c r="M112" s="41"/>
      <c r="N112" s="41"/>
      <c r="O112" s="41"/>
    </row>
    <row r="113" spans="1:15" x14ac:dyDescent="0.2">
      <c r="A113" s="41"/>
      <c r="B113" s="41"/>
      <c r="C113" s="41"/>
      <c r="D113" s="41"/>
      <c r="E113" s="41"/>
      <c r="F113" s="41"/>
      <c r="G113" s="41"/>
      <c r="H113" s="41"/>
      <c r="I113" s="41"/>
      <c r="J113" s="41"/>
      <c r="K113" s="41"/>
      <c r="L113" s="41"/>
      <c r="M113" s="41"/>
      <c r="N113" s="41"/>
      <c r="O113" s="41"/>
    </row>
    <row r="114" spans="1:15" x14ac:dyDescent="0.2">
      <c r="A114" s="41"/>
      <c r="B114" s="41"/>
      <c r="C114" s="41"/>
      <c r="D114" s="41"/>
      <c r="E114" s="41"/>
      <c r="F114" s="41"/>
      <c r="G114" s="41"/>
      <c r="H114" s="41"/>
      <c r="I114" s="41"/>
      <c r="J114" s="41"/>
      <c r="K114" s="41"/>
      <c r="L114" s="41"/>
      <c r="M114" s="41"/>
      <c r="N114" s="41"/>
      <c r="O114" s="41"/>
    </row>
    <row r="115" spans="1:15" x14ac:dyDescent="0.2">
      <c r="A115" s="41"/>
      <c r="B115" s="41"/>
      <c r="C115" s="41"/>
      <c r="D115" s="41"/>
      <c r="E115" s="41"/>
      <c r="F115" s="41"/>
      <c r="G115" s="41"/>
      <c r="H115" s="41"/>
      <c r="I115" s="41"/>
      <c r="J115" s="41"/>
      <c r="K115" s="41"/>
      <c r="L115" s="41"/>
      <c r="M115" s="41"/>
      <c r="N115" s="41"/>
      <c r="O115" s="41"/>
    </row>
    <row r="116" spans="1:15" x14ac:dyDescent="0.2">
      <c r="A116" s="41"/>
      <c r="B116" s="41"/>
      <c r="C116" s="41"/>
      <c r="D116" s="41"/>
      <c r="E116" s="41"/>
      <c r="F116" s="41"/>
      <c r="G116" s="41"/>
      <c r="H116" s="41"/>
      <c r="I116" s="41"/>
      <c r="J116" s="41"/>
      <c r="K116" s="41"/>
      <c r="L116" s="41"/>
      <c r="M116" s="41"/>
      <c r="N116" s="41"/>
      <c r="O116" s="41"/>
    </row>
    <row r="117" spans="1:15" x14ac:dyDescent="0.2">
      <c r="A117" s="41"/>
      <c r="B117" s="41"/>
      <c r="C117" s="41"/>
      <c r="D117" s="41"/>
      <c r="E117" s="41"/>
      <c r="F117" s="41"/>
      <c r="G117" s="41"/>
      <c r="H117" s="41"/>
      <c r="I117" s="41"/>
      <c r="J117" s="41"/>
      <c r="K117" s="41"/>
      <c r="L117" s="41"/>
      <c r="M117" s="41"/>
      <c r="N117" s="41"/>
      <c r="O117" s="41"/>
    </row>
    <row r="118" spans="1:15" x14ac:dyDescent="0.2">
      <c r="A118" s="41"/>
      <c r="B118" s="41"/>
      <c r="C118" s="41"/>
      <c r="D118" s="41"/>
      <c r="E118" s="41"/>
      <c r="F118" s="41"/>
      <c r="G118" s="41"/>
      <c r="H118" s="41"/>
      <c r="I118" s="41"/>
      <c r="J118" s="41"/>
      <c r="K118" s="41"/>
      <c r="L118" s="41"/>
      <c r="M118" s="41"/>
      <c r="N118" s="41"/>
      <c r="O118" s="41"/>
    </row>
    <row r="119" spans="1:15" x14ac:dyDescent="0.2">
      <c r="A119" s="41"/>
      <c r="B119" s="41"/>
      <c r="C119" s="41"/>
      <c r="D119" s="41"/>
      <c r="E119" s="41"/>
      <c r="F119" s="41"/>
      <c r="G119" s="41"/>
      <c r="H119" s="41"/>
      <c r="I119" s="41"/>
      <c r="J119" s="41"/>
      <c r="K119" s="41"/>
      <c r="L119" s="41"/>
      <c r="M119" s="41"/>
      <c r="N119" s="41"/>
      <c r="O119" s="41"/>
    </row>
    <row r="120" spans="1:15" x14ac:dyDescent="0.2">
      <c r="A120" s="41"/>
      <c r="B120" s="41"/>
      <c r="C120" s="41"/>
      <c r="D120" s="41"/>
      <c r="E120" s="41"/>
      <c r="F120" s="41"/>
      <c r="G120" s="41"/>
      <c r="H120" s="41"/>
      <c r="I120" s="41"/>
      <c r="J120" s="41"/>
      <c r="K120" s="41"/>
      <c r="L120" s="41"/>
      <c r="M120" s="41"/>
      <c r="N120" s="41"/>
      <c r="O120" s="41"/>
    </row>
    <row r="121" spans="1:15" x14ac:dyDescent="0.2">
      <c r="A121" s="41"/>
      <c r="B121" s="41"/>
      <c r="C121" s="41"/>
      <c r="D121" s="41"/>
      <c r="E121" s="41"/>
      <c r="F121" s="41"/>
      <c r="G121" s="41"/>
      <c r="H121" s="41"/>
      <c r="I121" s="41"/>
      <c r="J121" s="41"/>
      <c r="K121" s="41"/>
      <c r="L121" s="41"/>
      <c r="M121" s="41"/>
      <c r="N121" s="41"/>
      <c r="O121" s="41"/>
    </row>
    <row r="122" spans="1:15" x14ac:dyDescent="0.2">
      <c r="A122" s="41"/>
      <c r="B122" s="41"/>
      <c r="C122" s="41"/>
      <c r="D122" s="41"/>
      <c r="E122" s="41"/>
      <c r="F122" s="41"/>
      <c r="G122" s="41"/>
      <c r="H122" s="41"/>
      <c r="I122" s="41"/>
      <c r="J122" s="41"/>
      <c r="K122" s="41"/>
      <c r="L122" s="41"/>
      <c r="M122" s="41"/>
      <c r="N122" s="41"/>
      <c r="O122" s="41"/>
    </row>
    <row r="123" spans="1:15" x14ac:dyDescent="0.2">
      <c r="A123" s="41"/>
      <c r="B123" s="41"/>
      <c r="C123" s="41"/>
      <c r="D123" s="41"/>
      <c r="E123" s="41"/>
      <c r="F123" s="41"/>
      <c r="G123" s="41"/>
      <c r="H123" s="41"/>
      <c r="I123" s="41"/>
      <c r="J123" s="41"/>
      <c r="K123" s="41"/>
      <c r="L123" s="41"/>
      <c r="M123" s="41"/>
      <c r="N123" s="41"/>
      <c r="O123" s="41"/>
    </row>
    <row r="124" spans="1:15" x14ac:dyDescent="0.2">
      <c r="A124" s="41"/>
      <c r="B124" s="41"/>
      <c r="C124" s="41"/>
      <c r="D124" s="41"/>
      <c r="E124" s="41"/>
      <c r="F124" s="41"/>
      <c r="G124" s="41"/>
      <c r="H124" s="41"/>
      <c r="I124" s="41"/>
      <c r="J124" s="41"/>
      <c r="K124" s="41"/>
      <c r="L124" s="41"/>
      <c r="M124" s="41"/>
      <c r="N124" s="41"/>
      <c r="O124" s="41"/>
    </row>
    <row r="125" spans="1:15" x14ac:dyDescent="0.2">
      <c r="A125" s="41" t="s">
        <v>619</v>
      </c>
      <c r="B125" s="41"/>
      <c r="C125" s="41"/>
      <c r="D125" s="41"/>
      <c r="E125" s="41"/>
      <c r="F125" s="41"/>
      <c r="G125" s="41"/>
      <c r="H125" s="41"/>
      <c r="I125" s="41"/>
      <c r="J125" s="41"/>
      <c r="K125" s="41"/>
      <c r="L125" s="41"/>
      <c r="M125" s="41"/>
      <c r="N125" s="41"/>
      <c r="O125" s="41"/>
    </row>
    <row r="126" spans="1:15" x14ac:dyDescent="0.2">
      <c r="A126" s="41" t="s">
        <v>620</v>
      </c>
      <c r="B126" s="41"/>
      <c r="C126" s="41"/>
      <c r="D126" s="41"/>
      <c r="E126" s="41"/>
      <c r="F126" s="41"/>
      <c r="G126" s="41"/>
      <c r="H126" s="41"/>
      <c r="I126" s="41"/>
      <c r="J126" s="41"/>
      <c r="K126" s="41"/>
      <c r="L126" s="41"/>
      <c r="M126" s="41"/>
      <c r="N126" s="41"/>
      <c r="O126" s="41"/>
    </row>
    <row r="127" spans="1:15" x14ac:dyDescent="0.2">
      <c r="A127" s="41"/>
      <c r="B127" s="41"/>
      <c r="C127" s="41"/>
      <c r="D127" s="41"/>
      <c r="E127" s="41"/>
      <c r="F127" s="41"/>
      <c r="G127" s="41"/>
      <c r="H127" s="41"/>
      <c r="I127" s="41"/>
      <c r="J127" s="41"/>
      <c r="K127" s="41"/>
      <c r="L127" s="41"/>
      <c r="M127" s="41"/>
      <c r="N127" s="41"/>
      <c r="O127" s="41"/>
    </row>
    <row r="128" spans="1:15" ht="17.25" customHeight="1" x14ac:dyDescent="0.2">
      <c r="A128" s="103" t="s">
        <v>1386</v>
      </c>
      <c r="B128" s="104"/>
      <c r="C128" s="104"/>
      <c r="D128" s="104"/>
      <c r="E128" s="104"/>
      <c r="F128" s="104"/>
      <c r="G128" s="104"/>
      <c r="H128" s="104"/>
      <c r="I128" s="104"/>
      <c r="J128" s="104"/>
      <c r="K128" s="104"/>
      <c r="L128" s="104"/>
      <c r="M128" s="105"/>
      <c r="N128" s="44"/>
      <c r="O128" s="44"/>
    </row>
    <row r="129" spans="1:15" x14ac:dyDescent="0.2">
      <c r="A129" s="106" t="b">
        <v>0</v>
      </c>
      <c r="B129" s="107"/>
      <c r="C129" s="107"/>
      <c r="D129" s="107"/>
      <c r="E129" s="107"/>
      <c r="F129" s="107"/>
      <c r="G129" s="107"/>
      <c r="H129" s="107"/>
      <c r="I129" s="107"/>
      <c r="J129" s="107"/>
      <c r="K129" s="107"/>
      <c r="L129" s="107"/>
      <c r="M129" s="108"/>
      <c r="N129" s="44"/>
      <c r="O129" s="44"/>
    </row>
    <row r="130" spans="1:15" x14ac:dyDescent="0.2">
      <c r="A130" s="109"/>
      <c r="B130" s="110"/>
      <c r="C130" s="110"/>
      <c r="D130" s="110"/>
      <c r="E130" s="110"/>
      <c r="F130" s="110"/>
      <c r="G130" s="110"/>
      <c r="H130" s="110"/>
      <c r="I130" s="110"/>
      <c r="J130" s="110"/>
      <c r="K130" s="110"/>
      <c r="L130" s="110"/>
      <c r="M130" s="111"/>
      <c r="N130" s="44"/>
      <c r="O130" s="44"/>
    </row>
    <row r="131" spans="1:15" x14ac:dyDescent="0.2">
      <c r="A131" s="41"/>
      <c r="B131" s="41"/>
      <c r="C131" s="41"/>
      <c r="D131" s="41"/>
      <c r="E131" s="41"/>
      <c r="F131" s="41"/>
      <c r="G131" s="41"/>
      <c r="H131" s="41"/>
      <c r="I131" s="41"/>
      <c r="J131" s="41"/>
      <c r="K131" s="41"/>
      <c r="L131" s="41"/>
      <c r="M131" s="41"/>
      <c r="N131" s="41"/>
      <c r="O131" s="41"/>
    </row>
    <row r="132" spans="1:15" x14ac:dyDescent="0.2">
      <c r="A132" s="41"/>
      <c r="B132" s="41"/>
      <c r="C132" s="41"/>
      <c r="D132" s="41"/>
      <c r="E132" s="41"/>
      <c r="F132" s="41"/>
      <c r="G132" s="41"/>
      <c r="H132" s="41"/>
      <c r="I132" s="41"/>
      <c r="J132" s="41"/>
      <c r="K132" s="41"/>
      <c r="L132" s="41"/>
      <c r="M132" s="41"/>
      <c r="N132" s="41"/>
      <c r="O132" s="41"/>
    </row>
    <row r="133" spans="1:15" x14ac:dyDescent="0.2">
      <c r="A133" s="41"/>
      <c r="B133" s="41"/>
      <c r="C133" s="41"/>
      <c r="D133" s="41"/>
      <c r="E133" s="41"/>
      <c r="F133" s="41"/>
      <c r="G133" s="41"/>
      <c r="H133" s="41"/>
      <c r="I133" s="41"/>
      <c r="J133" s="41"/>
      <c r="K133" s="41"/>
      <c r="L133" s="41"/>
      <c r="M133" s="41"/>
      <c r="N133" s="41"/>
      <c r="O133" s="41"/>
    </row>
    <row r="134" spans="1:15" x14ac:dyDescent="0.2">
      <c r="A134" s="41"/>
      <c r="B134" s="41"/>
      <c r="C134" s="41"/>
      <c r="D134" s="41"/>
      <c r="E134" s="41"/>
      <c r="F134" s="41"/>
      <c r="G134" s="41"/>
      <c r="H134" s="41"/>
      <c r="I134" s="41"/>
      <c r="J134" s="41"/>
      <c r="K134" s="41"/>
      <c r="L134" s="41"/>
      <c r="M134" s="41"/>
      <c r="N134" s="41"/>
      <c r="O134" s="41"/>
    </row>
    <row r="135" spans="1:15" x14ac:dyDescent="0.2">
      <c r="A135" s="41"/>
      <c r="B135" s="41"/>
      <c r="C135" s="41"/>
      <c r="D135" s="41"/>
      <c r="E135" s="41"/>
      <c r="F135" s="41"/>
      <c r="G135" s="41"/>
      <c r="H135" s="41"/>
      <c r="I135" s="41"/>
      <c r="J135" s="41"/>
      <c r="K135" s="41"/>
      <c r="L135" s="41"/>
      <c r="M135" s="41"/>
      <c r="N135" s="41"/>
      <c r="O135" s="41"/>
    </row>
    <row r="136" spans="1:15" x14ac:dyDescent="0.2">
      <c r="A136" s="41"/>
      <c r="B136" s="41"/>
      <c r="C136" s="41"/>
      <c r="D136" s="41"/>
      <c r="E136" s="41"/>
      <c r="F136" s="41"/>
      <c r="G136" s="41"/>
      <c r="H136" s="41"/>
      <c r="I136" s="41"/>
      <c r="J136" s="41"/>
      <c r="K136" s="41"/>
      <c r="L136" s="41"/>
      <c r="M136" s="41"/>
      <c r="N136" s="41"/>
      <c r="O136" s="41"/>
    </row>
    <row r="137" spans="1:15" x14ac:dyDescent="0.2">
      <c r="A137" s="41"/>
      <c r="B137" s="41"/>
      <c r="C137" s="41"/>
      <c r="D137" s="41"/>
      <c r="E137" s="41"/>
      <c r="F137" s="41"/>
      <c r="G137" s="41"/>
      <c r="H137" s="41"/>
      <c r="I137" s="41"/>
      <c r="J137" s="41"/>
      <c r="K137" s="41"/>
      <c r="L137" s="41"/>
      <c r="M137" s="41"/>
      <c r="N137" s="41"/>
      <c r="O137" s="41"/>
    </row>
    <row r="138" spans="1:15" x14ac:dyDescent="0.2">
      <c r="A138" s="41"/>
      <c r="B138" s="41"/>
      <c r="C138" s="41"/>
      <c r="D138" s="41"/>
      <c r="E138" s="41"/>
      <c r="F138" s="41"/>
      <c r="G138" s="41"/>
      <c r="H138" s="41"/>
      <c r="I138" s="41"/>
      <c r="J138" s="41"/>
      <c r="K138" s="41"/>
      <c r="L138" s="41"/>
      <c r="M138" s="41"/>
      <c r="N138" s="41"/>
      <c r="O138" s="41"/>
    </row>
    <row r="139" spans="1:15" x14ac:dyDescent="0.2">
      <c r="A139" s="41"/>
      <c r="B139" s="41"/>
      <c r="C139" s="41"/>
      <c r="D139" s="41"/>
      <c r="E139" s="41"/>
      <c r="F139" s="41"/>
      <c r="G139" s="41"/>
      <c r="H139" s="41"/>
      <c r="I139" s="41"/>
      <c r="J139" s="41"/>
      <c r="K139" s="41"/>
      <c r="L139" s="41"/>
      <c r="M139" s="41"/>
      <c r="N139" s="41"/>
      <c r="O139" s="41"/>
    </row>
    <row r="140" spans="1:15" x14ac:dyDescent="0.2">
      <c r="A140" s="41"/>
      <c r="B140" s="41"/>
      <c r="C140" s="41"/>
      <c r="D140" s="41"/>
      <c r="E140" s="41"/>
      <c r="F140" s="41"/>
      <c r="G140" s="41"/>
      <c r="H140" s="41"/>
      <c r="I140" s="41"/>
      <c r="J140" s="41"/>
      <c r="K140" s="41"/>
      <c r="L140" s="41"/>
      <c r="M140" s="41"/>
      <c r="N140" s="41"/>
      <c r="O140" s="41"/>
    </row>
    <row r="141" spans="1:15" x14ac:dyDescent="0.2">
      <c r="A141" s="41"/>
      <c r="B141" s="41"/>
      <c r="C141" s="41"/>
      <c r="D141" s="41"/>
      <c r="E141" s="41"/>
      <c r="F141" s="41"/>
      <c r="G141" s="41"/>
      <c r="H141" s="41"/>
      <c r="I141" s="41"/>
      <c r="J141" s="41"/>
      <c r="K141" s="41"/>
      <c r="L141" s="41"/>
      <c r="M141" s="41"/>
      <c r="N141" s="41"/>
      <c r="O141" s="41"/>
    </row>
    <row r="142" spans="1:15" x14ac:dyDescent="0.2">
      <c r="A142" s="41"/>
      <c r="B142" s="41"/>
      <c r="C142" s="41"/>
      <c r="D142" s="41"/>
      <c r="E142" s="41"/>
      <c r="F142" s="41"/>
      <c r="G142" s="41"/>
      <c r="H142" s="41"/>
      <c r="I142" s="41"/>
      <c r="J142" s="41"/>
      <c r="K142" s="41"/>
      <c r="L142" s="41"/>
      <c r="M142" s="41"/>
      <c r="N142" s="41"/>
      <c r="O142" s="41"/>
    </row>
    <row r="143" spans="1:15" x14ac:dyDescent="0.2">
      <c r="A143" s="41"/>
      <c r="B143" s="41"/>
      <c r="C143" s="41"/>
      <c r="D143" s="41"/>
      <c r="E143" s="41"/>
      <c r="F143" s="41"/>
      <c r="G143" s="41"/>
      <c r="H143" s="41"/>
      <c r="I143" s="41"/>
      <c r="J143" s="41"/>
      <c r="K143" s="41"/>
      <c r="L143" s="41"/>
      <c r="M143" s="41"/>
      <c r="N143" s="41"/>
      <c r="O143" s="41"/>
    </row>
    <row r="144" spans="1:15" x14ac:dyDescent="0.2">
      <c r="A144" s="41"/>
      <c r="B144" s="41"/>
      <c r="C144" s="41"/>
      <c r="D144" s="41"/>
      <c r="E144" s="41"/>
      <c r="F144" s="41"/>
      <c r="G144" s="41"/>
      <c r="H144" s="41"/>
      <c r="I144" s="41"/>
      <c r="J144" s="41"/>
      <c r="K144" s="41"/>
      <c r="L144" s="41"/>
      <c r="M144" s="41"/>
      <c r="N144" s="41"/>
      <c r="O144" s="41"/>
    </row>
    <row r="145" spans="1:15" x14ac:dyDescent="0.2">
      <c r="A145" s="41"/>
      <c r="B145" s="41"/>
      <c r="C145" s="41"/>
      <c r="D145" s="41"/>
      <c r="E145" s="41"/>
      <c r="F145" s="41"/>
      <c r="G145" s="41"/>
      <c r="H145" s="41"/>
      <c r="I145" s="41"/>
      <c r="J145" s="41"/>
      <c r="K145" s="41"/>
      <c r="L145" s="41"/>
      <c r="M145" s="41"/>
      <c r="N145" s="41"/>
      <c r="O145" s="41"/>
    </row>
    <row r="146" spans="1:15" x14ac:dyDescent="0.2">
      <c r="A146" s="41"/>
      <c r="B146" s="41"/>
      <c r="C146" s="41"/>
      <c r="D146" s="41"/>
      <c r="E146" s="41"/>
      <c r="F146" s="41"/>
      <c r="G146" s="41"/>
      <c r="H146" s="41"/>
      <c r="I146" s="41"/>
      <c r="J146" s="41"/>
      <c r="K146" s="41"/>
      <c r="L146" s="41"/>
      <c r="M146" s="41"/>
      <c r="N146" s="41"/>
      <c r="O146" s="41"/>
    </row>
    <row r="147" spans="1:15" x14ac:dyDescent="0.2">
      <c r="A147" s="41"/>
      <c r="B147" s="41"/>
      <c r="C147" s="41"/>
      <c r="D147" s="41"/>
      <c r="E147" s="41"/>
      <c r="F147" s="41"/>
      <c r="G147" s="41"/>
      <c r="H147" s="41"/>
      <c r="I147" s="41"/>
      <c r="J147" s="41"/>
      <c r="K147" s="41"/>
      <c r="L147" s="41"/>
      <c r="M147" s="41"/>
      <c r="N147" s="41"/>
      <c r="O147" s="41"/>
    </row>
    <row r="148" spans="1:15" x14ac:dyDescent="0.2">
      <c r="A148" s="41"/>
      <c r="B148" s="41"/>
      <c r="C148" s="41"/>
      <c r="D148" s="41"/>
      <c r="E148" s="41"/>
      <c r="F148" s="41"/>
      <c r="G148" s="41"/>
      <c r="H148" s="41"/>
      <c r="I148" s="41"/>
      <c r="J148" s="41"/>
      <c r="K148" s="41"/>
      <c r="L148" s="41"/>
      <c r="M148" s="41"/>
      <c r="N148" s="41"/>
      <c r="O148" s="41"/>
    </row>
    <row r="149" spans="1:15" x14ac:dyDescent="0.2">
      <c r="B149" s="41"/>
      <c r="C149" s="41"/>
      <c r="D149" s="41"/>
      <c r="E149" s="41"/>
      <c r="F149" s="41"/>
      <c r="G149" s="41"/>
      <c r="H149" s="41"/>
      <c r="I149" s="41"/>
      <c r="J149" s="41"/>
      <c r="K149" s="41"/>
      <c r="L149" s="41"/>
      <c r="M149" s="41"/>
      <c r="N149" s="41"/>
      <c r="O149" s="41"/>
    </row>
    <row r="150" spans="1:15" x14ac:dyDescent="0.2">
      <c r="B150" s="41"/>
      <c r="C150" s="41"/>
      <c r="D150" s="41"/>
      <c r="E150" s="41"/>
      <c r="F150" s="41"/>
      <c r="G150" s="41"/>
      <c r="H150" s="41"/>
      <c r="I150" s="41"/>
      <c r="J150" s="41"/>
      <c r="K150" s="41"/>
      <c r="L150" s="41"/>
      <c r="M150" s="41"/>
      <c r="N150" s="41"/>
      <c r="O150" s="41"/>
    </row>
    <row r="151" spans="1:15" x14ac:dyDescent="0.2">
      <c r="A151" s="41"/>
      <c r="B151" s="41"/>
      <c r="C151" s="41"/>
      <c r="D151" s="41"/>
      <c r="E151" s="41"/>
      <c r="F151" s="41"/>
      <c r="G151" s="41"/>
      <c r="H151" s="41"/>
      <c r="I151" s="41"/>
      <c r="J151" s="41"/>
      <c r="K151" s="41"/>
      <c r="L151" s="41"/>
      <c r="M151" s="41"/>
      <c r="N151" s="41"/>
      <c r="O151" s="41"/>
    </row>
    <row r="152" spans="1:15" x14ac:dyDescent="0.2">
      <c r="B152" s="41"/>
      <c r="C152" s="41"/>
      <c r="D152" s="41"/>
      <c r="E152" s="41"/>
      <c r="F152" s="41"/>
      <c r="G152" s="41"/>
      <c r="H152" s="41"/>
      <c r="I152" s="41"/>
      <c r="J152" s="41"/>
      <c r="K152" s="41"/>
      <c r="L152" s="41"/>
      <c r="M152" s="41"/>
      <c r="N152" s="41"/>
      <c r="O152" s="41"/>
    </row>
    <row r="153" spans="1:15" x14ac:dyDescent="0.2">
      <c r="B153" s="41"/>
      <c r="C153" s="41"/>
      <c r="D153" s="41"/>
      <c r="E153" s="41"/>
      <c r="F153" s="41"/>
      <c r="G153" s="41"/>
      <c r="H153" s="41"/>
      <c r="I153" s="41"/>
      <c r="J153" s="41"/>
      <c r="K153" s="41"/>
      <c r="L153" s="41"/>
      <c r="M153" s="41"/>
      <c r="N153" s="41"/>
      <c r="O153" s="41"/>
    </row>
    <row r="154" spans="1:15" x14ac:dyDescent="0.2">
      <c r="A154" s="41"/>
      <c r="B154" s="41"/>
      <c r="C154" s="41"/>
      <c r="D154" s="41"/>
      <c r="E154" s="41"/>
      <c r="F154" s="41"/>
      <c r="G154" s="41"/>
      <c r="H154" s="41"/>
      <c r="I154" s="41"/>
      <c r="J154" s="41"/>
      <c r="K154" s="41"/>
      <c r="L154" s="41"/>
      <c r="M154" s="41"/>
      <c r="N154" s="41"/>
      <c r="O154" s="41"/>
    </row>
    <row r="155" spans="1:15" x14ac:dyDescent="0.2">
      <c r="B155" s="41"/>
      <c r="C155" s="41"/>
      <c r="D155" s="41"/>
      <c r="E155" s="41"/>
      <c r="F155" s="41"/>
      <c r="G155" s="41"/>
      <c r="H155" s="41"/>
      <c r="I155" s="41"/>
      <c r="J155" s="41"/>
      <c r="K155" s="41"/>
      <c r="L155" s="41"/>
      <c r="M155" s="41"/>
      <c r="N155" s="41"/>
      <c r="O155" s="41"/>
    </row>
    <row r="156" spans="1:15" x14ac:dyDescent="0.2">
      <c r="B156" s="41"/>
      <c r="C156" s="41"/>
      <c r="D156" s="41"/>
      <c r="E156" s="41"/>
      <c r="F156" s="41"/>
      <c r="G156" s="41"/>
      <c r="H156" s="41"/>
      <c r="I156" s="41"/>
      <c r="J156" s="41"/>
      <c r="K156" s="41"/>
      <c r="L156" s="41"/>
      <c r="M156" s="41"/>
      <c r="N156" s="41"/>
      <c r="O156" s="41"/>
    </row>
    <row r="157" spans="1:15" x14ac:dyDescent="0.2">
      <c r="A157" s="57" t="s">
        <v>634</v>
      </c>
      <c r="B157" s="41"/>
      <c r="C157" s="41"/>
      <c r="D157" s="41"/>
      <c r="E157" s="41"/>
      <c r="F157" s="41"/>
      <c r="G157" s="41"/>
      <c r="H157" s="41"/>
      <c r="I157" s="41"/>
      <c r="J157" s="41"/>
      <c r="K157" s="41"/>
      <c r="L157" s="41"/>
      <c r="M157" s="41"/>
      <c r="N157" s="41"/>
      <c r="O157" s="41"/>
    </row>
    <row r="158" spans="1:15" x14ac:dyDescent="0.2">
      <c r="A158" s="57" t="s">
        <v>635</v>
      </c>
      <c r="B158" s="41"/>
      <c r="C158" s="41"/>
      <c r="D158" s="41"/>
      <c r="E158" s="41"/>
      <c r="F158" s="41"/>
      <c r="G158" s="41"/>
      <c r="H158" s="41"/>
      <c r="I158" s="41"/>
      <c r="J158" s="41"/>
      <c r="K158" s="41"/>
      <c r="L158" s="41"/>
      <c r="M158" s="41"/>
      <c r="N158" s="41"/>
      <c r="O158" s="41"/>
    </row>
    <row r="159" spans="1:15" x14ac:dyDescent="0.2">
      <c r="B159" s="41"/>
      <c r="C159" s="41"/>
      <c r="D159" s="41"/>
      <c r="E159" s="41"/>
      <c r="F159" s="41"/>
      <c r="G159" s="41"/>
      <c r="H159" s="41"/>
      <c r="I159" s="41"/>
      <c r="J159" s="41"/>
      <c r="K159" s="41"/>
      <c r="L159" s="41"/>
      <c r="M159" s="41"/>
      <c r="N159" s="41"/>
      <c r="O159" s="41"/>
    </row>
    <row r="160" spans="1:15" ht="17.25" customHeight="1" x14ac:dyDescent="0.2">
      <c r="A160" s="103" t="s">
        <v>1387</v>
      </c>
      <c r="B160" s="104"/>
      <c r="C160" s="104"/>
      <c r="D160" s="104"/>
      <c r="E160" s="104"/>
      <c r="F160" s="104"/>
      <c r="G160" s="104"/>
      <c r="H160" s="104"/>
      <c r="I160" s="104"/>
      <c r="J160" s="104"/>
      <c r="K160" s="104"/>
      <c r="L160" s="104"/>
      <c r="M160" s="105"/>
      <c r="N160" s="44"/>
      <c r="O160" s="41"/>
    </row>
    <row r="161" spans="1:15" x14ac:dyDescent="0.2">
      <c r="A161" s="109"/>
      <c r="B161" s="110"/>
      <c r="C161" s="110"/>
      <c r="D161" s="110"/>
      <c r="E161" s="110"/>
      <c r="F161" s="110"/>
      <c r="G161" s="110"/>
      <c r="H161" s="110"/>
      <c r="I161" s="110"/>
      <c r="J161" s="110"/>
      <c r="K161" s="110"/>
      <c r="L161" s="110"/>
      <c r="M161" s="111"/>
      <c r="N161" s="44"/>
      <c r="O161" s="41"/>
    </row>
    <row r="162" spans="1:15" x14ac:dyDescent="0.2">
      <c r="A162" s="52"/>
      <c r="B162" s="52"/>
      <c r="C162" s="52"/>
      <c r="D162" s="52"/>
      <c r="E162" s="52"/>
      <c r="F162" s="52"/>
      <c r="G162" s="52"/>
      <c r="H162" s="52"/>
      <c r="I162" s="52"/>
      <c r="J162" s="52"/>
      <c r="K162" s="52"/>
      <c r="L162" s="52"/>
      <c r="M162" s="52"/>
      <c r="N162" s="41"/>
      <c r="O162" s="41"/>
    </row>
    <row r="163" spans="1:15" ht="17.25" customHeight="1" x14ac:dyDescent="0.2">
      <c r="O163" s="44"/>
    </row>
    <row r="164" spans="1:15" x14ac:dyDescent="0.2">
      <c r="O164" s="44"/>
    </row>
    <row r="165" spans="1:15" x14ac:dyDescent="0.2">
      <c r="A165" s="44"/>
      <c r="B165" s="44"/>
      <c r="C165" s="44"/>
      <c r="D165" s="44"/>
      <c r="E165" s="44"/>
      <c r="F165" s="44"/>
      <c r="G165" s="44"/>
      <c r="H165" s="44"/>
      <c r="I165" s="44"/>
      <c r="J165" s="44"/>
      <c r="K165" s="44"/>
      <c r="L165" s="44"/>
      <c r="M165" s="44"/>
      <c r="N165" s="44"/>
      <c r="O165" s="44"/>
    </row>
    <row r="166" spans="1:15" x14ac:dyDescent="0.2">
      <c r="A166" s="45"/>
      <c r="B166" s="45"/>
      <c r="C166" s="45"/>
      <c r="D166" s="45"/>
      <c r="E166" s="45"/>
      <c r="F166" s="45"/>
      <c r="G166" s="45"/>
      <c r="H166" s="45"/>
      <c r="I166" s="45"/>
      <c r="J166" s="45"/>
      <c r="K166" s="45"/>
      <c r="L166" s="45"/>
      <c r="M166" s="45"/>
      <c r="N166" s="45"/>
      <c r="O166" s="45"/>
    </row>
    <row r="182" spans="1:15" ht="17.25" customHeight="1" x14ac:dyDescent="0.2">
      <c r="M182" s="45"/>
      <c r="N182" s="45"/>
      <c r="O182" s="45"/>
    </row>
    <row r="183" spans="1:15" x14ac:dyDescent="0.2">
      <c r="A183" s="43"/>
      <c r="B183" s="45"/>
      <c r="C183" s="45"/>
      <c r="D183" s="45"/>
      <c r="E183" s="45"/>
      <c r="F183" s="45"/>
      <c r="G183" s="45"/>
      <c r="H183" s="45"/>
      <c r="I183" s="45"/>
      <c r="J183" s="45"/>
      <c r="K183" s="45"/>
      <c r="L183" s="45"/>
      <c r="M183" s="45"/>
      <c r="N183" s="45"/>
      <c r="O183" s="45"/>
    </row>
    <row r="184" spans="1:15" x14ac:dyDescent="0.2">
      <c r="A184" s="43" t="s">
        <v>835</v>
      </c>
      <c r="B184" s="45"/>
      <c r="C184" s="45"/>
      <c r="D184" s="45"/>
      <c r="E184" s="45"/>
      <c r="F184" s="45"/>
      <c r="G184" s="45"/>
      <c r="H184" s="45"/>
      <c r="I184" s="45"/>
      <c r="J184" s="45"/>
      <c r="K184" s="45"/>
      <c r="L184" s="45"/>
      <c r="M184" s="45"/>
      <c r="N184" s="45"/>
      <c r="O184" s="45"/>
    </row>
    <row r="185" spans="1:15" x14ac:dyDescent="0.2">
      <c r="A185" s="41" t="s">
        <v>822</v>
      </c>
      <c r="B185" s="45"/>
      <c r="C185" s="45"/>
      <c r="D185" s="45"/>
      <c r="E185" s="45"/>
      <c r="F185" s="45"/>
      <c r="G185" s="45"/>
      <c r="H185" s="45"/>
      <c r="I185" s="45"/>
      <c r="J185" s="45"/>
      <c r="K185" s="45"/>
      <c r="L185" s="45"/>
      <c r="M185" s="45"/>
      <c r="N185" s="45"/>
      <c r="O185" s="45"/>
    </row>
    <row r="186" spans="1:15" x14ac:dyDescent="0.2">
      <c r="B186" s="45"/>
      <c r="C186" s="45"/>
      <c r="D186" s="45"/>
      <c r="E186" s="45"/>
      <c r="F186" s="45"/>
      <c r="G186" s="45"/>
      <c r="H186" s="45"/>
      <c r="I186" s="45"/>
      <c r="J186" s="45"/>
      <c r="K186" s="45"/>
      <c r="L186" s="45"/>
      <c r="M186" s="45"/>
      <c r="N186" s="45"/>
      <c r="O186" s="45"/>
    </row>
    <row r="187" spans="1:15" x14ac:dyDescent="0.2">
      <c r="A187" s="41" t="s">
        <v>636</v>
      </c>
      <c r="B187" s="45"/>
      <c r="C187" s="45"/>
      <c r="D187" s="45"/>
      <c r="E187" s="45"/>
      <c r="F187" s="45"/>
      <c r="G187" s="45"/>
      <c r="H187" s="45"/>
      <c r="I187" s="45"/>
      <c r="J187" s="45"/>
      <c r="K187" s="45"/>
      <c r="L187" s="45"/>
      <c r="M187" s="45"/>
      <c r="N187" s="45"/>
      <c r="O187" s="45"/>
    </row>
    <row r="188" spans="1:15" x14ac:dyDescent="0.2">
      <c r="A188" s="41"/>
      <c r="B188" s="45"/>
      <c r="C188" s="45"/>
      <c r="D188" s="45"/>
      <c r="E188" s="45"/>
      <c r="F188" s="45"/>
      <c r="G188" s="45"/>
      <c r="H188" s="45"/>
      <c r="I188" s="45"/>
      <c r="J188" s="45"/>
      <c r="K188" s="45"/>
      <c r="L188" s="45"/>
      <c r="M188" s="45"/>
      <c r="N188" s="45"/>
      <c r="O188" s="45"/>
    </row>
    <row r="189" spans="1:15" ht="17.25" customHeight="1" x14ac:dyDescent="0.2">
      <c r="A189" s="103" t="s">
        <v>1388</v>
      </c>
      <c r="B189" s="104"/>
      <c r="C189" s="104"/>
      <c r="D189" s="104"/>
      <c r="E189" s="104"/>
      <c r="F189" s="104"/>
      <c r="G189" s="104"/>
      <c r="H189" s="104"/>
      <c r="I189" s="104"/>
      <c r="J189" s="104"/>
      <c r="K189" s="104"/>
      <c r="L189" s="104"/>
      <c r="M189" s="105"/>
      <c r="N189" s="44"/>
      <c r="O189" s="45"/>
    </row>
    <row r="190" spans="1:15" x14ac:dyDescent="0.2">
      <c r="A190" s="106"/>
      <c r="B190" s="107"/>
      <c r="C190" s="107"/>
      <c r="D190" s="107"/>
      <c r="E190" s="107"/>
      <c r="F190" s="107"/>
      <c r="G190" s="107"/>
      <c r="H190" s="107"/>
      <c r="I190" s="107"/>
      <c r="J190" s="107"/>
      <c r="K190" s="107"/>
      <c r="L190" s="107"/>
      <c r="M190" s="108"/>
      <c r="N190" s="44"/>
      <c r="O190" s="45"/>
    </row>
    <row r="191" spans="1:15" ht="17.25" customHeight="1" x14ac:dyDescent="0.2">
      <c r="A191" s="109"/>
      <c r="B191" s="110"/>
      <c r="C191" s="110"/>
      <c r="D191" s="110"/>
      <c r="E191" s="110"/>
      <c r="F191" s="110"/>
      <c r="G191" s="110"/>
      <c r="H191" s="110"/>
      <c r="I191" s="110"/>
      <c r="J191" s="110"/>
      <c r="K191" s="110"/>
      <c r="L191" s="110"/>
      <c r="M191" s="111"/>
      <c r="N191" s="44"/>
      <c r="O191" s="45"/>
    </row>
    <row r="192" spans="1:15" x14ac:dyDescent="0.2">
      <c r="A192" s="45"/>
      <c r="B192" s="45"/>
      <c r="C192" s="45"/>
      <c r="D192" s="45"/>
      <c r="E192" s="45"/>
      <c r="F192" s="45"/>
      <c r="G192" s="45"/>
      <c r="H192" s="45"/>
      <c r="I192" s="45"/>
      <c r="J192" s="45"/>
      <c r="K192" s="45"/>
      <c r="L192" s="45"/>
      <c r="M192" s="45"/>
      <c r="N192" s="45"/>
      <c r="O192" s="45"/>
    </row>
    <row r="193" spans="1:15" ht="17.25" customHeight="1" x14ac:dyDescent="0.2">
      <c r="A193" s="45"/>
      <c r="B193" s="45"/>
      <c r="C193" s="45"/>
      <c r="D193" s="45"/>
      <c r="E193" s="45"/>
      <c r="F193" s="45"/>
      <c r="G193" s="45"/>
      <c r="H193" s="45"/>
      <c r="I193" s="45"/>
      <c r="J193" s="45"/>
      <c r="K193" s="45"/>
      <c r="L193" s="45"/>
      <c r="M193" s="45"/>
      <c r="N193" s="45"/>
      <c r="O193" s="45"/>
    </row>
    <row r="194" spans="1:15" x14ac:dyDescent="0.2">
      <c r="A194" s="45"/>
      <c r="B194" s="45"/>
      <c r="C194" s="45"/>
      <c r="D194" s="45"/>
      <c r="E194" s="45"/>
      <c r="F194" s="45"/>
      <c r="G194" s="45"/>
      <c r="H194" s="45"/>
      <c r="I194" s="45"/>
      <c r="J194" s="45"/>
      <c r="K194" s="45"/>
      <c r="L194" s="45"/>
      <c r="M194" s="45"/>
      <c r="N194" s="45"/>
      <c r="O194" s="45"/>
    </row>
    <row r="215" spans="1:13" x14ac:dyDescent="0.2">
      <c r="A215" s="43" t="s">
        <v>828</v>
      </c>
    </row>
    <row r="216" spans="1:13" x14ac:dyDescent="0.2">
      <c r="A216" s="41" t="s">
        <v>822</v>
      </c>
    </row>
    <row r="218" spans="1:13" x14ac:dyDescent="0.2">
      <c r="A218" s="41" t="s">
        <v>637</v>
      </c>
    </row>
    <row r="219" spans="1:13" x14ac:dyDescent="0.2">
      <c r="A219" s="43" t="s">
        <v>638</v>
      </c>
    </row>
    <row r="221" spans="1:13" x14ac:dyDescent="0.2">
      <c r="A221" s="103" t="s">
        <v>1389</v>
      </c>
      <c r="B221" s="104"/>
      <c r="C221" s="104"/>
      <c r="D221" s="104"/>
      <c r="E221" s="104"/>
      <c r="F221" s="104"/>
      <c r="G221" s="104"/>
      <c r="H221" s="104"/>
      <c r="I221" s="104"/>
      <c r="J221" s="104"/>
      <c r="K221" s="104"/>
      <c r="L221" s="104"/>
      <c r="M221" s="105"/>
    </row>
    <row r="222" spans="1:13" x14ac:dyDescent="0.2">
      <c r="A222" s="106" t="s">
        <v>1389</v>
      </c>
      <c r="B222" s="107"/>
      <c r="C222" s="107"/>
      <c r="D222" s="107"/>
      <c r="E222" s="107"/>
      <c r="F222" s="107"/>
      <c r="G222" s="107"/>
      <c r="H222" s="107"/>
      <c r="I222" s="107"/>
      <c r="J222" s="107"/>
      <c r="K222" s="107"/>
      <c r="L222" s="107"/>
      <c r="M222" s="108"/>
    </row>
    <row r="223" spans="1:13" x14ac:dyDescent="0.2">
      <c r="A223" s="109" t="b">
        <v>0</v>
      </c>
      <c r="B223" s="110"/>
      <c r="C223" s="110"/>
      <c r="D223" s="110"/>
      <c r="E223" s="110"/>
      <c r="F223" s="110"/>
      <c r="G223" s="110"/>
      <c r="H223" s="110"/>
      <c r="I223" s="110"/>
      <c r="J223" s="110"/>
      <c r="K223" s="110"/>
      <c r="L223" s="110"/>
      <c r="M223" s="111"/>
    </row>
    <row r="249" spans="1:15" x14ac:dyDescent="0.2">
      <c r="A249" s="41" t="s">
        <v>745</v>
      </c>
      <c r="B249" s="41"/>
      <c r="C249" s="41"/>
      <c r="D249" s="41"/>
      <c r="E249" s="41"/>
      <c r="F249" s="41"/>
      <c r="G249" s="41"/>
      <c r="H249" s="41"/>
      <c r="I249" s="41"/>
      <c r="J249" s="41"/>
      <c r="K249" s="41"/>
      <c r="L249" s="41"/>
      <c r="M249" s="41"/>
      <c r="N249" s="41"/>
      <c r="O249" s="41"/>
    </row>
    <row r="250" spans="1:15" x14ac:dyDescent="0.2">
      <c r="A250" s="43" t="s">
        <v>746</v>
      </c>
      <c r="B250" s="41"/>
      <c r="C250" s="41"/>
      <c r="D250" s="41"/>
      <c r="E250" s="41"/>
      <c r="F250" s="41"/>
      <c r="G250" s="41"/>
      <c r="H250" s="41"/>
      <c r="I250" s="41"/>
      <c r="J250" s="41"/>
      <c r="K250" s="41"/>
      <c r="L250" s="41"/>
      <c r="M250" s="41"/>
      <c r="N250" s="41"/>
      <c r="O250" s="41"/>
    </row>
    <row r="251" spans="1:15" x14ac:dyDescent="0.2">
      <c r="A251" s="41"/>
      <c r="B251" s="41"/>
      <c r="C251" s="41"/>
      <c r="D251" s="41"/>
      <c r="E251" s="41"/>
      <c r="F251" s="41"/>
      <c r="G251" s="41"/>
      <c r="H251" s="41"/>
      <c r="I251" s="41"/>
      <c r="J251" s="41"/>
      <c r="K251" s="41"/>
      <c r="L251" s="41"/>
      <c r="M251" s="41"/>
      <c r="N251" s="41"/>
      <c r="O251" s="41"/>
    </row>
    <row r="252" spans="1:15" ht="17.25" customHeight="1" x14ac:dyDescent="0.2">
      <c r="A252" s="103" t="s">
        <v>1390</v>
      </c>
      <c r="B252" s="104"/>
      <c r="C252" s="104"/>
      <c r="D252" s="104"/>
      <c r="E252" s="104"/>
      <c r="F252" s="104"/>
      <c r="G252" s="104"/>
      <c r="H252" s="104"/>
      <c r="I252" s="104"/>
      <c r="J252" s="104"/>
      <c r="K252" s="104"/>
      <c r="L252" s="104"/>
      <c r="M252" s="105"/>
      <c r="N252" s="44"/>
      <c r="O252" s="44"/>
    </row>
    <row r="253" spans="1:15" x14ac:dyDescent="0.2">
      <c r="A253" s="106" t="s">
        <v>1384</v>
      </c>
      <c r="B253" s="107"/>
      <c r="C253" s="107"/>
      <c r="D253" s="107"/>
      <c r="E253" s="107"/>
      <c r="F253" s="107"/>
      <c r="G253" s="107"/>
      <c r="H253" s="107"/>
      <c r="I253" s="107"/>
      <c r="J253" s="107"/>
      <c r="K253" s="107"/>
      <c r="L253" s="107"/>
      <c r="M253" s="108"/>
      <c r="N253" s="44"/>
      <c r="O253" s="44"/>
    </row>
    <row r="254" spans="1:15" x14ac:dyDescent="0.2">
      <c r="A254" s="109" t="s">
        <v>1385</v>
      </c>
      <c r="B254" s="110"/>
      <c r="C254" s="110"/>
      <c r="D254" s="110"/>
      <c r="E254" s="110"/>
      <c r="F254" s="110"/>
      <c r="G254" s="110"/>
      <c r="H254" s="110"/>
      <c r="I254" s="110"/>
      <c r="J254" s="110"/>
      <c r="K254" s="110"/>
      <c r="L254" s="110"/>
      <c r="M254" s="111"/>
      <c r="N254" s="44"/>
      <c r="O254" s="44"/>
    </row>
    <row r="255" spans="1:15" x14ac:dyDescent="0.2">
      <c r="A255" s="44"/>
      <c r="B255" s="44"/>
      <c r="C255" s="44"/>
      <c r="D255" s="44"/>
      <c r="E255" s="44"/>
      <c r="F255" s="44"/>
      <c r="G255" s="44"/>
      <c r="H255" s="44"/>
      <c r="I255" s="44"/>
      <c r="J255" s="44"/>
      <c r="K255" s="44"/>
      <c r="L255" s="44"/>
      <c r="M255" s="44"/>
      <c r="N255" s="44"/>
      <c r="O255" s="44"/>
    </row>
    <row r="280" spans="1:15" x14ac:dyDescent="0.2">
      <c r="A280" s="41" t="s">
        <v>829</v>
      </c>
    </row>
    <row r="281" spans="1:15" x14ac:dyDescent="0.2">
      <c r="A281" s="41" t="s">
        <v>826</v>
      </c>
    </row>
    <row r="282" spans="1:15" x14ac:dyDescent="0.2">
      <c r="A282" s="41"/>
    </row>
    <row r="284" spans="1:15" ht="17.25" customHeight="1" x14ac:dyDescent="0.2">
      <c r="A284" s="43" t="s">
        <v>639</v>
      </c>
      <c r="B284" s="44"/>
      <c r="C284" s="44"/>
      <c r="D284" s="44"/>
      <c r="E284" s="44"/>
      <c r="F284" s="44"/>
      <c r="G284" s="44"/>
      <c r="H284" s="44"/>
      <c r="I284" s="44"/>
      <c r="J284" s="44"/>
      <c r="K284" s="44"/>
      <c r="L284" s="44"/>
      <c r="M284" s="44"/>
      <c r="N284" s="44"/>
      <c r="O284" s="44"/>
    </row>
    <row r="285" spans="1:15" x14ac:dyDescent="0.2">
      <c r="A285" s="43" t="s">
        <v>626</v>
      </c>
      <c r="B285" s="41"/>
      <c r="C285" s="41"/>
      <c r="D285" s="41"/>
      <c r="E285" s="41"/>
      <c r="F285" s="41"/>
      <c r="G285" s="41"/>
      <c r="H285" s="41"/>
      <c r="I285" s="41"/>
      <c r="J285" s="41"/>
      <c r="K285" s="41"/>
      <c r="L285" s="41"/>
      <c r="M285" s="41"/>
      <c r="N285" s="41"/>
      <c r="O285" s="41"/>
    </row>
    <row r="286" spans="1:15" x14ac:dyDescent="0.2">
      <c r="A286" s="43"/>
      <c r="B286" s="41"/>
      <c r="C286" s="41"/>
      <c r="D286" s="41"/>
      <c r="E286" s="41"/>
      <c r="F286" s="41"/>
      <c r="G286" s="41"/>
      <c r="H286" s="41"/>
      <c r="I286" s="41"/>
      <c r="J286" s="41"/>
      <c r="K286" s="41"/>
      <c r="L286" s="41"/>
      <c r="M286" s="41"/>
      <c r="N286" s="41"/>
      <c r="O286" s="41"/>
    </row>
    <row r="287" spans="1:15" ht="17.25" customHeight="1" x14ac:dyDescent="0.2">
      <c r="A287" s="103" t="s">
        <v>1391</v>
      </c>
      <c r="B287" s="104" t="s">
        <v>1392</v>
      </c>
      <c r="C287" s="104"/>
      <c r="D287" s="104"/>
      <c r="E287" s="104"/>
      <c r="F287" s="104"/>
      <c r="G287" s="104"/>
      <c r="H287" s="104"/>
      <c r="I287" s="104"/>
      <c r="J287" s="104"/>
      <c r="K287" s="104"/>
      <c r="L287" s="104"/>
      <c r="M287" s="105"/>
      <c r="N287" s="47"/>
      <c r="O287" s="44"/>
    </row>
    <row r="288" spans="1:15" x14ac:dyDescent="0.2">
      <c r="A288" s="106" t="s">
        <v>1391</v>
      </c>
      <c r="B288" s="107"/>
      <c r="C288" s="107"/>
      <c r="D288" s="107"/>
      <c r="E288" s="107"/>
      <c r="F288" s="107"/>
      <c r="G288" s="107"/>
      <c r="H288" s="107"/>
      <c r="I288" s="107"/>
      <c r="J288" s="107"/>
      <c r="K288" s="107"/>
      <c r="L288" s="107"/>
      <c r="M288" s="108"/>
      <c r="N288" s="47"/>
      <c r="O288" s="44"/>
    </row>
    <row r="289" spans="1:15" x14ac:dyDescent="0.2">
      <c r="A289" s="109" t="b">
        <v>0</v>
      </c>
      <c r="B289" s="110"/>
      <c r="C289" s="110"/>
      <c r="D289" s="110"/>
      <c r="E289" s="110"/>
      <c r="F289" s="110"/>
      <c r="G289" s="110"/>
      <c r="H289" s="110"/>
      <c r="I289" s="110"/>
      <c r="J289" s="110"/>
      <c r="K289" s="110"/>
      <c r="L289" s="110"/>
      <c r="M289" s="111"/>
      <c r="N289" s="47"/>
      <c r="O289" s="44"/>
    </row>
    <row r="290" spans="1:15" x14ac:dyDescent="0.2">
      <c r="A290" s="52"/>
      <c r="B290" s="52"/>
      <c r="C290" s="52"/>
      <c r="D290" s="52"/>
      <c r="E290" s="52"/>
      <c r="F290" s="52"/>
      <c r="G290" s="52"/>
      <c r="H290" s="52"/>
      <c r="I290" s="52"/>
      <c r="J290" s="52"/>
      <c r="K290" s="52"/>
      <c r="L290" s="52"/>
      <c r="M290" s="52"/>
      <c r="N290" s="44"/>
      <c r="O290" s="44"/>
    </row>
    <row r="312" spans="1:15" x14ac:dyDescent="0.2">
      <c r="A312" s="41" t="s">
        <v>708</v>
      </c>
      <c r="B312" s="41"/>
      <c r="C312" s="41"/>
      <c r="D312" s="41"/>
      <c r="E312" s="41"/>
      <c r="F312" s="41"/>
      <c r="G312" s="41"/>
      <c r="H312" s="41"/>
      <c r="I312" s="41"/>
      <c r="J312" s="41"/>
      <c r="K312" s="41"/>
      <c r="L312" s="41"/>
      <c r="M312" s="41"/>
      <c r="N312" s="41"/>
      <c r="O312" s="41"/>
    </row>
    <row r="313" spans="1:15" x14ac:dyDescent="0.2">
      <c r="A313" s="41" t="s">
        <v>709</v>
      </c>
      <c r="B313" s="41"/>
      <c r="C313" s="41"/>
      <c r="D313" s="41"/>
      <c r="E313" s="41"/>
      <c r="F313" s="41"/>
      <c r="G313" s="41"/>
      <c r="H313" s="41"/>
      <c r="I313" s="41"/>
      <c r="J313" s="41"/>
      <c r="K313" s="41"/>
      <c r="L313" s="41"/>
      <c r="M313" s="41"/>
      <c r="N313" s="41"/>
      <c r="O313" s="41"/>
    </row>
    <row r="314" spans="1:15" x14ac:dyDescent="0.2">
      <c r="A314" s="41"/>
      <c r="B314" s="41"/>
      <c r="C314" s="41"/>
      <c r="D314" s="41"/>
      <c r="E314" s="41"/>
      <c r="F314" s="41"/>
      <c r="G314" s="41"/>
      <c r="H314" s="41"/>
      <c r="I314" s="41"/>
      <c r="J314" s="41"/>
      <c r="K314" s="41"/>
      <c r="L314" s="41"/>
      <c r="M314" s="41"/>
      <c r="N314" s="41"/>
      <c r="O314" s="41"/>
    </row>
    <row r="315" spans="1:15" ht="17.25" customHeight="1" x14ac:dyDescent="0.2">
      <c r="A315" s="103" t="s">
        <v>1394</v>
      </c>
      <c r="B315" s="104"/>
      <c r="C315" s="104"/>
      <c r="D315" s="104"/>
      <c r="E315" s="104"/>
      <c r="F315" s="104"/>
      <c r="G315" s="104"/>
      <c r="H315" s="104"/>
      <c r="I315" s="104"/>
      <c r="J315" s="104"/>
      <c r="K315" s="104"/>
      <c r="L315" s="104"/>
      <c r="M315" s="105"/>
      <c r="N315" s="44"/>
      <c r="O315" s="44"/>
    </row>
    <row r="316" spans="1:15" ht="16.350000000000001" customHeight="1" x14ac:dyDescent="0.2">
      <c r="A316" s="106" t="s">
        <v>1393</v>
      </c>
      <c r="B316" s="107"/>
      <c r="C316" s="107"/>
      <c r="D316" s="107"/>
      <c r="E316" s="107"/>
      <c r="F316" s="107"/>
      <c r="G316" s="107"/>
      <c r="H316" s="107"/>
      <c r="I316" s="107"/>
      <c r="J316" s="107"/>
      <c r="K316" s="107"/>
      <c r="L316" s="107"/>
      <c r="M316" s="108"/>
      <c r="N316" s="44"/>
      <c r="O316" s="44"/>
    </row>
    <row r="317" spans="1:15" ht="17.25" customHeight="1" x14ac:dyDescent="0.2">
      <c r="A317" s="109" t="b">
        <v>0</v>
      </c>
      <c r="B317" s="110"/>
      <c r="C317" s="110"/>
      <c r="D317" s="110"/>
      <c r="E317" s="110"/>
      <c r="F317" s="110"/>
      <c r="G317" s="110"/>
      <c r="H317" s="110"/>
      <c r="I317" s="110"/>
      <c r="J317" s="110"/>
      <c r="K317" s="110"/>
      <c r="L317" s="110"/>
      <c r="M317" s="111"/>
      <c r="N317" s="44"/>
      <c r="O317" s="44"/>
    </row>
    <row r="318" spans="1:15" x14ac:dyDescent="0.2">
      <c r="A318" s="52"/>
      <c r="B318" s="52"/>
      <c r="C318" s="52"/>
      <c r="D318" s="52"/>
      <c r="E318" s="52"/>
      <c r="F318" s="52"/>
      <c r="G318" s="52"/>
      <c r="H318" s="52"/>
      <c r="I318" s="52"/>
      <c r="J318" s="52"/>
      <c r="K318" s="52"/>
      <c r="L318" s="52"/>
      <c r="M318" s="52"/>
      <c r="N318" s="44"/>
      <c r="O318" s="44"/>
    </row>
    <row r="342" spans="1:13" x14ac:dyDescent="0.2">
      <c r="A342" s="41" t="s">
        <v>642</v>
      </c>
    </row>
    <row r="343" spans="1:13" x14ac:dyDescent="0.2">
      <c r="A343" s="41" t="s">
        <v>640</v>
      </c>
    </row>
    <row r="345" spans="1:13" x14ac:dyDescent="0.2">
      <c r="A345" s="103" t="s">
        <v>1395</v>
      </c>
      <c r="B345" s="104" t="s">
        <v>1392</v>
      </c>
      <c r="C345" s="104"/>
      <c r="D345" s="104"/>
      <c r="E345" s="104"/>
      <c r="F345" s="104"/>
      <c r="G345" s="104"/>
      <c r="H345" s="104"/>
      <c r="I345" s="104"/>
      <c r="J345" s="104"/>
      <c r="K345" s="104"/>
      <c r="L345" s="104"/>
      <c r="M345" s="105"/>
    </row>
    <row r="346" spans="1:13" x14ac:dyDescent="0.2">
      <c r="A346" s="109" t="s">
        <v>1395</v>
      </c>
      <c r="B346" s="110"/>
      <c r="C346" s="110"/>
      <c r="D346" s="110"/>
      <c r="E346" s="110"/>
      <c r="F346" s="110"/>
      <c r="G346" s="110"/>
      <c r="H346" s="110"/>
      <c r="I346" s="110"/>
      <c r="J346" s="110"/>
      <c r="K346" s="110"/>
      <c r="L346" s="110"/>
      <c r="M346" s="111"/>
    </row>
    <row r="358" spans="1:13" x14ac:dyDescent="0.2">
      <c r="A358" s="41" t="s">
        <v>643</v>
      </c>
    </row>
    <row r="359" spans="1:13" x14ac:dyDescent="0.2">
      <c r="A359" s="41" t="s">
        <v>641</v>
      </c>
    </row>
    <row r="361" spans="1:13" x14ac:dyDescent="0.2">
      <c r="A361" s="103" t="s">
        <v>1396</v>
      </c>
      <c r="B361" s="104" t="s">
        <v>1397</v>
      </c>
      <c r="C361" s="104"/>
      <c r="D361" s="104"/>
      <c r="E361" s="104"/>
      <c r="F361" s="104"/>
      <c r="G361" s="104"/>
      <c r="H361" s="104"/>
      <c r="I361" s="104"/>
      <c r="J361" s="104"/>
      <c r="K361" s="104"/>
      <c r="L361" s="104"/>
      <c r="M361" s="105"/>
    </row>
    <row r="362" spans="1:13" x14ac:dyDescent="0.2">
      <c r="A362" s="109" t="s">
        <v>1396</v>
      </c>
      <c r="B362" s="110"/>
      <c r="C362" s="110"/>
      <c r="D362" s="110"/>
      <c r="E362" s="110"/>
      <c r="F362" s="110"/>
      <c r="G362" s="110"/>
      <c r="H362" s="110"/>
      <c r="I362" s="110"/>
      <c r="J362" s="110"/>
      <c r="K362" s="110"/>
      <c r="L362" s="110"/>
      <c r="M362" s="111"/>
    </row>
    <row r="374" spans="1:13" x14ac:dyDescent="0.2">
      <c r="A374" s="41" t="s">
        <v>710</v>
      </c>
    </row>
    <row r="375" spans="1:13" x14ac:dyDescent="0.2">
      <c r="A375" s="41" t="s">
        <v>711</v>
      </c>
    </row>
    <row r="377" spans="1:13" x14ac:dyDescent="0.2">
      <c r="A377" s="103" t="s">
        <v>1398</v>
      </c>
      <c r="B377" s="104"/>
      <c r="C377" s="104"/>
      <c r="D377" s="104"/>
      <c r="E377" s="104"/>
      <c r="F377" s="104"/>
      <c r="G377" s="104"/>
      <c r="H377" s="104"/>
      <c r="I377" s="104"/>
      <c r="J377" s="104"/>
      <c r="K377" s="104"/>
      <c r="L377" s="104"/>
      <c r="M377" s="105"/>
    </row>
    <row r="378" spans="1:13" x14ac:dyDescent="0.2">
      <c r="A378" s="106" t="s">
        <v>1398</v>
      </c>
      <c r="B378" s="107"/>
      <c r="C378" s="107"/>
      <c r="D378" s="107"/>
      <c r="E378" s="107"/>
      <c r="F378" s="107"/>
      <c r="G378" s="107"/>
      <c r="H378" s="107"/>
      <c r="I378" s="107"/>
      <c r="J378" s="107"/>
      <c r="K378" s="107"/>
      <c r="L378" s="107"/>
      <c r="M378" s="108"/>
    </row>
    <row r="379" spans="1:13" x14ac:dyDescent="0.2">
      <c r="A379" s="109" t="b">
        <v>0</v>
      </c>
      <c r="B379" s="110"/>
      <c r="C379" s="110"/>
      <c r="D379" s="110"/>
      <c r="E379" s="110"/>
      <c r="F379" s="110"/>
      <c r="G379" s="110"/>
      <c r="H379" s="110"/>
      <c r="I379" s="110"/>
      <c r="J379" s="110"/>
      <c r="K379" s="110"/>
      <c r="L379" s="110"/>
      <c r="M379" s="111"/>
    </row>
    <row r="405" spans="1:13" x14ac:dyDescent="0.2">
      <c r="A405" s="41" t="s">
        <v>644</v>
      </c>
    </row>
    <row r="406" spans="1:13" x14ac:dyDescent="0.2">
      <c r="A406" s="41" t="s">
        <v>645</v>
      </c>
    </row>
    <row r="407" spans="1:13" x14ac:dyDescent="0.2">
      <c r="A407" s="41" t="s">
        <v>646</v>
      </c>
    </row>
    <row r="409" spans="1:13" ht="16.350000000000001" customHeight="1" x14ac:dyDescent="0.2">
      <c r="A409" s="103" t="s">
        <v>1399</v>
      </c>
      <c r="B409" s="104"/>
      <c r="C409" s="104"/>
      <c r="D409" s="104"/>
      <c r="E409" s="104"/>
      <c r="F409" s="104"/>
      <c r="G409" s="104"/>
      <c r="H409" s="104"/>
      <c r="I409" s="104"/>
      <c r="J409" s="104"/>
      <c r="K409" s="104"/>
      <c r="L409" s="104"/>
      <c r="M409" s="105"/>
    </row>
    <row r="410" spans="1:13" ht="16.350000000000001" customHeight="1" x14ac:dyDescent="0.2">
      <c r="A410" s="106" t="s">
        <v>1399</v>
      </c>
      <c r="B410" s="107"/>
      <c r="C410" s="107"/>
      <c r="D410" s="107"/>
      <c r="E410" s="107"/>
      <c r="F410" s="107"/>
      <c r="G410" s="107"/>
      <c r="H410" s="107"/>
      <c r="I410" s="107"/>
      <c r="J410" s="107"/>
      <c r="K410" s="107"/>
      <c r="L410" s="107"/>
      <c r="M410" s="108"/>
    </row>
    <row r="411" spans="1:13" x14ac:dyDescent="0.2">
      <c r="A411" s="109" t="b">
        <v>0</v>
      </c>
      <c r="B411" s="110"/>
      <c r="C411" s="110"/>
      <c r="D411" s="110"/>
      <c r="E411" s="110"/>
      <c r="F411" s="110"/>
      <c r="G411" s="110"/>
      <c r="H411" s="110"/>
      <c r="I411" s="110"/>
      <c r="J411" s="110"/>
      <c r="K411" s="110"/>
      <c r="L411" s="110"/>
      <c r="M411" s="111"/>
    </row>
    <row r="435" spans="1:15" x14ac:dyDescent="0.2">
      <c r="A435" s="41" t="s">
        <v>712</v>
      </c>
      <c r="B435" s="41"/>
      <c r="C435" s="41"/>
      <c r="D435" s="41"/>
      <c r="E435" s="41"/>
      <c r="F435" s="41"/>
      <c r="G435" s="41"/>
      <c r="H435" s="41"/>
      <c r="I435" s="41"/>
      <c r="J435" s="41"/>
      <c r="K435" s="41"/>
      <c r="L435" s="41"/>
      <c r="M435" s="41"/>
      <c r="N435" s="41"/>
      <c r="O435" s="41"/>
    </row>
    <row r="436" spans="1:15" x14ac:dyDescent="0.2">
      <c r="A436" s="41" t="s">
        <v>713</v>
      </c>
      <c r="B436" s="41"/>
      <c r="C436" s="41"/>
      <c r="D436" s="41"/>
      <c r="E436" s="41"/>
      <c r="F436" s="41"/>
      <c r="G436" s="41"/>
      <c r="H436" s="41"/>
      <c r="I436" s="41"/>
      <c r="J436" s="41"/>
      <c r="K436" s="41"/>
      <c r="L436" s="41"/>
      <c r="M436" s="41"/>
      <c r="N436" s="41"/>
      <c r="O436" s="41"/>
    </row>
    <row r="437" spans="1:15" x14ac:dyDescent="0.2">
      <c r="A437" s="41"/>
      <c r="B437" s="41"/>
      <c r="C437" s="41"/>
      <c r="D437" s="41"/>
      <c r="E437" s="41"/>
      <c r="F437" s="41"/>
      <c r="G437" s="41"/>
      <c r="H437" s="41"/>
      <c r="I437" s="41"/>
      <c r="J437" s="41"/>
      <c r="K437" s="41"/>
      <c r="L437" s="41"/>
      <c r="M437" s="41"/>
      <c r="N437" s="41"/>
      <c r="O437" s="41"/>
    </row>
    <row r="438" spans="1:15" ht="17.25" customHeight="1" x14ac:dyDescent="0.2">
      <c r="A438" s="103" t="s">
        <v>1400</v>
      </c>
      <c r="B438" s="104"/>
      <c r="C438" s="104"/>
      <c r="D438" s="104"/>
      <c r="E438" s="104"/>
      <c r="F438" s="104"/>
      <c r="G438" s="104"/>
      <c r="H438" s="104"/>
      <c r="I438" s="104"/>
      <c r="J438" s="104"/>
      <c r="K438" s="104"/>
      <c r="L438" s="104"/>
      <c r="M438" s="105"/>
      <c r="N438" s="47"/>
      <c r="O438" s="44"/>
    </row>
    <row r="439" spans="1:15" ht="16.350000000000001" customHeight="1" x14ac:dyDescent="0.2">
      <c r="A439" s="106" t="s">
        <v>1400</v>
      </c>
      <c r="B439" s="107"/>
      <c r="C439" s="107"/>
      <c r="D439" s="107"/>
      <c r="E439" s="107"/>
      <c r="F439" s="107"/>
      <c r="G439" s="107"/>
      <c r="H439" s="107"/>
      <c r="I439" s="107"/>
      <c r="J439" s="107"/>
      <c r="K439" s="107"/>
      <c r="L439" s="107"/>
      <c r="M439" s="108"/>
      <c r="N439" s="47"/>
      <c r="O439" s="44"/>
    </row>
    <row r="440" spans="1:15" x14ac:dyDescent="0.2">
      <c r="A440" s="109" t="b">
        <v>0</v>
      </c>
      <c r="B440" s="110"/>
      <c r="C440" s="110"/>
      <c r="D440" s="110"/>
      <c r="E440" s="110"/>
      <c r="F440" s="110"/>
      <c r="G440" s="110"/>
      <c r="H440" s="110"/>
      <c r="I440" s="110"/>
      <c r="J440" s="110"/>
      <c r="K440" s="110"/>
      <c r="L440" s="110"/>
      <c r="M440" s="111"/>
      <c r="N440" s="44"/>
      <c r="O440" s="44"/>
    </row>
    <row r="441" spans="1:15" x14ac:dyDescent="0.2">
      <c r="A441" s="44"/>
      <c r="B441" s="44"/>
      <c r="C441" s="44"/>
      <c r="D441" s="44"/>
      <c r="E441" s="44"/>
      <c r="F441" s="44"/>
      <c r="G441" s="44"/>
      <c r="H441" s="44"/>
      <c r="I441" s="44"/>
      <c r="J441" s="44"/>
      <c r="K441" s="44"/>
      <c r="L441" s="44"/>
      <c r="M441" s="44"/>
      <c r="N441" s="44"/>
      <c r="O441" s="44"/>
    </row>
    <row r="442" spans="1:15" x14ac:dyDescent="0.2">
      <c r="A442" s="41"/>
      <c r="B442" s="41"/>
      <c r="C442" s="41"/>
      <c r="D442" s="41"/>
      <c r="E442" s="41"/>
      <c r="F442" s="41"/>
      <c r="G442" s="41"/>
      <c r="H442" s="41"/>
      <c r="I442" s="41"/>
      <c r="J442" s="41"/>
      <c r="K442" s="41"/>
      <c r="L442" s="41"/>
      <c r="M442" s="41"/>
      <c r="N442" s="41"/>
      <c r="O442" s="41"/>
    </row>
    <row r="443" spans="1:15" x14ac:dyDescent="0.2">
      <c r="A443" s="41"/>
      <c r="B443" s="41"/>
      <c r="C443" s="41"/>
      <c r="D443" s="41"/>
      <c r="E443" s="41"/>
      <c r="F443" s="41"/>
      <c r="G443" s="41"/>
      <c r="H443" s="41"/>
      <c r="I443" s="41"/>
      <c r="J443" s="41"/>
      <c r="K443" s="41"/>
      <c r="L443" s="41"/>
      <c r="M443" s="41"/>
      <c r="N443" s="41"/>
      <c r="O443" s="41"/>
    </row>
    <row r="444" spans="1:15" x14ac:dyDescent="0.2">
      <c r="A444" s="41"/>
      <c r="B444" s="41"/>
      <c r="C444" s="41"/>
      <c r="D444" s="41"/>
      <c r="E444" s="41"/>
      <c r="F444" s="41"/>
      <c r="G444" s="41"/>
      <c r="H444" s="41"/>
      <c r="I444" s="41"/>
      <c r="J444" s="41"/>
      <c r="K444" s="41"/>
      <c r="L444" s="41"/>
      <c r="M444" s="41"/>
      <c r="N444" s="41"/>
      <c r="O444" s="41"/>
    </row>
    <row r="445" spans="1:15" x14ac:dyDescent="0.2">
      <c r="A445" s="41"/>
      <c r="B445" s="41"/>
      <c r="C445" s="41"/>
      <c r="D445" s="41"/>
      <c r="E445" s="41"/>
      <c r="F445" s="41"/>
      <c r="G445" s="41"/>
      <c r="H445" s="41"/>
      <c r="I445" s="41"/>
      <c r="J445" s="41"/>
      <c r="K445" s="41"/>
      <c r="L445" s="41"/>
      <c r="M445" s="41"/>
      <c r="N445" s="41"/>
      <c r="O445" s="41"/>
    </row>
    <row r="446" spans="1:15" x14ac:dyDescent="0.2">
      <c r="A446" s="41"/>
      <c r="B446" s="41"/>
      <c r="C446" s="41"/>
      <c r="D446" s="41"/>
      <c r="E446" s="41"/>
      <c r="F446" s="41"/>
      <c r="G446" s="41"/>
      <c r="H446" s="41"/>
      <c r="I446" s="41"/>
      <c r="J446" s="41"/>
      <c r="K446" s="41"/>
      <c r="L446" s="41"/>
      <c r="M446" s="41"/>
      <c r="N446" s="41"/>
      <c r="O446" s="41"/>
    </row>
    <row r="447" spans="1:15" x14ac:dyDescent="0.2">
      <c r="A447" s="41"/>
      <c r="B447" s="41"/>
      <c r="C447" s="41"/>
      <c r="D447" s="41"/>
      <c r="E447" s="41"/>
      <c r="F447" s="41"/>
      <c r="G447" s="41"/>
      <c r="H447" s="41"/>
      <c r="I447" s="41"/>
      <c r="J447" s="41"/>
      <c r="K447" s="41"/>
      <c r="L447" s="41"/>
      <c r="M447" s="41"/>
      <c r="N447" s="41"/>
      <c r="O447" s="41"/>
    </row>
    <row r="448" spans="1:15" x14ac:dyDescent="0.2">
      <c r="A448" s="41"/>
      <c r="B448" s="41"/>
      <c r="C448" s="41"/>
      <c r="D448" s="41"/>
      <c r="E448" s="41"/>
      <c r="F448" s="41"/>
      <c r="G448" s="41"/>
      <c r="H448" s="41"/>
      <c r="I448" s="41"/>
      <c r="J448" s="41"/>
      <c r="K448" s="41"/>
      <c r="L448" s="41"/>
      <c r="M448" s="41"/>
      <c r="N448" s="41"/>
      <c r="O448" s="41"/>
    </row>
    <row r="449" spans="1:15" x14ac:dyDescent="0.2">
      <c r="A449" s="41"/>
      <c r="B449" s="41"/>
      <c r="C449" s="41"/>
      <c r="D449" s="41"/>
      <c r="E449" s="41"/>
      <c r="F449" s="41"/>
      <c r="G449" s="41"/>
      <c r="H449" s="41"/>
      <c r="I449" s="41"/>
      <c r="J449" s="41"/>
      <c r="K449" s="41"/>
      <c r="L449" s="41"/>
      <c r="M449" s="41"/>
      <c r="N449" s="41"/>
      <c r="O449" s="41"/>
    </row>
    <row r="450" spans="1:15" x14ac:dyDescent="0.2">
      <c r="A450" s="41"/>
      <c r="B450" s="41"/>
      <c r="C450" s="41"/>
      <c r="D450" s="41"/>
      <c r="E450" s="41"/>
      <c r="F450" s="41"/>
      <c r="G450" s="41"/>
      <c r="H450" s="41"/>
      <c r="I450" s="41"/>
      <c r="J450" s="41"/>
      <c r="K450" s="41"/>
      <c r="L450" s="41"/>
      <c r="M450" s="41"/>
      <c r="N450" s="41"/>
      <c r="O450" s="41"/>
    </row>
    <row r="451" spans="1:15" x14ac:dyDescent="0.2">
      <c r="A451" s="41"/>
      <c r="B451" s="41"/>
      <c r="C451" s="41"/>
      <c r="D451" s="41"/>
      <c r="E451" s="41"/>
      <c r="F451" s="41"/>
      <c r="G451" s="41"/>
      <c r="H451" s="41"/>
      <c r="I451" s="41"/>
      <c r="J451" s="41"/>
      <c r="K451" s="41"/>
      <c r="L451" s="41"/>
      <c r="M451" s="41"/>
      <c r="N451" s="41"/>
      <c r="O451" s="41"/>
    </row>
    <row r="452" spans="1:15" ht="16.5" customHeight="1" x14ac:dyDescent="0.2">
      <c r="A452" s="41"/>
      <c r="B452" s="41"/>
      <c r="C452" s="41"/>
      <c r="D452" s="41"/>
      <c r="E452" s="41"/>
      <c r="F452" s="41"/>
      <c r="G452" s="41"/>
      <c r="H452" s="41"/>
      <c r="I452" s="41"/>
      <c r="J452" s="41"/>
      <c r="K452" s="41"/>
      <c r="L452" s="41"/>
      <c r="M452" s="41"/>
      <c r="N452" s="41"/>
      <c r="O452" s="41"/>
    </row>
    <row r="453" spans="1:15" ht="16.5" customHeight="1" x14ac:dyDescent="0.2">
      <c r="A453" s="41"/>
      <c r="B453" s="41"/>
      <c r="C453" s="41"/>
      <c r="D453" s="41"/>
      <c r="E453" s="41"/>
      <c r="F453" s="41"/>
      <c r="G453" s="41"/>
      <c r="H453" s="41"/>
      <c r="I453" s="41"/>
      <c r="J453" s="41"/>
      <c r="K453" s="41"/>
      <c r="L453" s="41"/>
      <c r="M453" s="41"/>
      <c r="N453" s="41"/>
      <c r="O453" s="41"/>
    </row>
    <row r="454" spans="1:15" ht="16.5" customHeight="1" x14ac:dyDescent="0.2">
      <c r="A454" s="41"/>
      <c r="B454" s="41"/>
      <c r="C454" s="41"/>
      <c r="D454" s="41"/>
      <c r="E454" s="41"/>
      <c r="F454" s="41"/>
      <c r="G454" s="41"/>
      <c r="H454" s="41"/>
      <c r="I454" s="41"/>
      <c r="J454" s="41"/>
      <c r="K454" s="41"/>
      <c r="L454" s="41"/>
      <c r="M454" s="41"/>
      <c r="N454" s="41"/>
      <c r="O454" s="41"/>
    </row>
    <row r="455" spans="1:15" ht="16.5" customHeight="1" x14ac:dyDescent="0.2">
      <c r="A455" s="41"/>
      <c r="B455" s="41"/>
      <c r="C455" s="41"/>
      <c r="D455" s="41"/>
      <c r="E455" s="41"/>
      <c r="F455" s="41"/>
      <c r="G455" s="41"/>
      <c r="H455" s="41"/>
      <c r="I455" s="41"/>
      <c r="J455" s="41"/>
      <c r="K455" s="41"/>
      <c r="L455" s="41"/>
      <c r="M455" s="41"/>
      <c r="N455" s="41"/>
      <c r="O455" s="41"/>
    </row>
    <row r="456" spans="1:15" ht="16.5" customHeight="1" x14ac:dyDescent="0.2">
      <c r="A456" s="41"/>
      <c r="B456" s="41"/>
      <c r="C456" s="41"/>
      <c r="D456" s="41"/>
      <c r="E456" s="41"/>
      <c r="F456" s="41"/>
      <c r="G456" s="41"/>
      <c r="H456" s="41"/>
      <c r="I456" s="41"/>
      <c r="J456" s="41"/>
      <c r="K456" s="41"/>
      <c r="L456" s="41"/>
      <c r="M456" s="41"/>
      <c r="N456" s="41"/>
      <c r="O456" s="41"/>
    </row>
    <row r="457" spans="1:15" ht="16.5" customHeight="1" x14ac:dyDescent="0.2">
      <c r="A457" s="41"/>
      <c r="B457" s="41"/>
      <c r="C457" s="41"/>
      <c r="D457" s="41"/>
      <c r="E457" s="41"/>
      <c r="F457" s="41"/>
      <c r="G457" s="41"/>
      <c r="H457" s="41"/>
      <c r="I457" s="41"/>
      <c r="J457" s="41"/>
      <c r="K457" s="41"/>
      <c r="L457" s="41"/>
      <c r="M457" s="41"/>
      <c r="N457" s="41"/>
      <c r="O457" s="41"/>
    </row>
    <row r="458" spans="1:15" ht="16.5" customHeight="1" x14ac:dyDescent="0.2">
      <c r="A458" s="41"/>
      <c r="B458" s="41"/>
      <c r="C458" s="41"/>
      <c r="D458" s="41"/>
      <c r="E458" s="41"/>
      <c r="F458" s="41"/>
      <c r="G458" s="41"/>
      <c r="H458" s="41"/>
      <c r="I458" s="41"/>
      <c r="J458" s="41"/>
      <c r="K458" s="41"/>
      <c r="L458" s="41"/>
      <c r="M458" s="41"/>
      <c r="N458" s="41"/>
      <c r="O458" s="41"/>
    </row>
    <row r="459" spans="1:15" ht="16.5" customHeight="1" x14ac:dyDescent="0.2">
      <c r="A459" s="41"/>
      <c r="B459" s="41"/>
      <c r="C459" s="41"/>
      <c r="D459" s="41"/>
      <c r="E459" s="41"/>
      <c r="F459" s="41"/>
      <c r="G459" s="41"/>
      <c r="H459" s="41"/>
      <c r="I459" s="41"/>
      <c r="J459" s="41"/>
      <c r="K459" s="41"/>
      <c r="L459" s="41"/>
      <c r="M459" s="41"/>
      <c r="N459" s="41"/>
      <c r="O459" s="41"/>
    </row>
    <row r="460" spans="1:15" ht="16.5" customHeight="1" x14ac:dyDescent="0.2">
      <c r="A460" s="41"/>
      <c r="B460" s="41"/>
      <c r="C460" s="41"/>
      <c r="D460" s="41"/>
      <c r="E460" s="41"/>
      <c r="F460" s="41"/>
      <c r="G460" s="41"/>
      <c r="H460" s="41"/>
      <c r="I460" s="41"/>
      <c r="J460" s="41"/>
      <c r="K460" s="41"/>
      <c r="L460" s="41"/>
      <c r="M460" s="41"/>
      <c r="N460" s="41"/>
      <c r="O460" s="41"/>
    </row>
    <row r="461" spans="1:15" ht="16.5" customHeight="1" x14ac:dyDescent="0.2">
      <c r="A461" s="41"/>
      <c r="B461" s="41"/>
      <c r="C461" s="41"/>
      <c r="D461" s="41"/>
      <c r="E461" s="41"/>
      <c r="F461" s="41"/>
      <c r="G461" s="41"/>
      <c r="H461" s="41"/>
      <c r="I461" s="41"/>
      <c r="J461" s="41"/>
      <c r="K461" s="41"/>
      <c r="L461" s="41"/>
      <c r="M461" s="41"/>
      <c r="N461" s="41"/>
      <c r="O461" s="41"/>
    </row>
    <row r="462" spans="1:15" ht="16.5" customHeight="1" x14ac:dyDescent="0.2">
      <c r="A462" s="41"/>
      <c r="B462" s="41"/>
      <c r="C462" s="41"/>
      <c r="D462" s="41"/>
      <c r="E462" s="41"/>
      <c r="F462" s="41"/>
      <c r="G462" s="41"/>
      <c r="H462" s="41"/>
      <c r="I462" s="41"/>
      <c r="J462" s="41"/>
      <c r="K462" s="41"/>
      <c r="L462" s="41"/>
      <c r="M462" s="41"/>
      <c r="N462" s="41"/>
      <c r="O462" s="41"/>
    </row>
    <row r="463" spans="1:15" ht="16.5" customHeight="1" x14ac:dyDescent="0.2">
      <c r="A463" s="41"/>
      <c r="B463" s="41"/>
      <c r="C463" s="41"/>
      <c r="D463" s="41"/>
      <c r="E463" s="41"/>
      <c r="F463" s="41"/>
      <c r="G463" s="41"/>
      <c r="H463" s="41"/>
      <c r="I463" s="41"/>
      <c r="J463" s="41"/>
      <c r="K463" s="41"/>
      <c r="L463" s="41"/>
      <c r="M463" s="41"/>
      <c r="N463" s="41"/>
      <c r="O463" s="41"/>
    </row>
    <row r="464" spans="1:15" ht="17.25" customHeight="1" x14ac:dyDescent="0.2">
      <c r="A464" s="41"/>
      <c r="B464" s="41"/>
      <c r="C464" s="41"/>
      <c r="D464" s="41"/>
      <c r="E464" s="41"/>
      <c r="F464" s="41"/>
      <c r="G464" s="41"/>
      <c r="H464" s="41"/>
      <c r="I464" s="41"/>
      <c r="J464" s="41"/>
      <c r="K464" s="41"/>
      <c r="L464" s="41"/>
      <c r="M464" s="41"/>
      <c r="N464" s="41"/>
      <c r="O464" s="41"/>
    </row>
    <row r="465" spans="1:15" x14ac:dyDescent="0.2">
      <c r="A465" s="41"/>
      <c r="B465" s="41"/>
      <c r="C465" s="41"/>
      <c r="D465" s="41"/>
      <c r="E465" s="41"/>
      <c r="F465" s="41"/>
      <c r="G465" s="41"/>
      <c r="H465" s="41"/>
      <c r="I465" s="41"/>
      <c r="J465" s="41"/>
      <c r="K465" s="41"/>
      <c r="L465" s="41"/>
      <c r="M465" s="41"/>
      <c r="N465" s="41"/>
      <c r="O465" s="41"/>
    </row>
    <row r="466" spans="1:15" x14ac:dyDescent="0.2">
      <c r="A466" s="41" t="s">
        <v>647</v>
      </c>
    </row>
    <row r="467" spans="1:15" x14ac:dyDescent="0.2">
      <c r="A467" s="41" t="s">
        <v>648</v>
      </c>
    </row>
    <row r="469" spans="1:15" ht="17.25" customHeight="1" x14ac:dyDescent="0.2">
      <c r="A469" s="103" t="s">
        <v>1401</v>
      </c>
      <c r="B469" s="104"/>
      <c r="C469" s="104"/>
      <c r="D469" s="104"/>
      <c r="E469" s="104"/>
      <c r="F469" s="104"/>
      <c r="G469" s="104"/>
      <c r="H469" s="104"/>
      <c r="I469" s="104"/>
      <c r="J469" s="104"/>
      <c r="K469" s="104"/>
      <c r="L469" s="104"/>
      <c r="M469" s="105"/>
      <c r="N469" s="44"/>
      <c r="O469" s="44"/>
    </row>
    <row r="470" spans="1:15" ht="16.350000000000001" customHeight="1" x14ac:dyDescent="0.2">
      <c r="A470" s="106" t="s">
        <v>1401</v>
      </c>
      <c r="B470" s="107"/>
      <c r="C470" s="107"/>
      <c r="D470" s="107"/>
      <c r="E470" s="107"/>
      <c r="F470" s="107"/>
      <c r="G470" s="107"/>
      <c r="H470" s="107"/>
      <c r="I470" s="107"/>
      <c r="J470" s="107"/>
      <c r="K470" s="107"/>
      <c r="L470" s="107"/>
      <c r="M470" s="108"/>
      <c r="N470" s="44"/>
      <c r="O470" s="44"/>
    </row>
    <row r="471" spans="1:15" x14ac:dyDescent="0.2">
      <c r="A471" s="109" t="b">
        <v>0</v>
      </c>
      <c r="B471" s="110"/>
      <c r="C471" s="110"/>
      <c r="D471" s="110"/>
      <c r="E471" s="110"/>
      <c r="F471" s="110"/>
      <c r="G471" s="110"/>
      <c r="H471" s="110"/>
      <c r="I471" s="110"/>
      <c r="J471" s="110"/>
      <c r="K471" s="110"/>
      <c r="L471" s="110"/>
      <c r="M471" s="111"/>
      <c r="N471" s="44"/>
      <c r="O471" s="44"/>
    </row>
    <row r="472" spans="1:15" x14ac:dyDescent="0.2">
      <c r="A472" s="44"/>
      <c r="B472" s="44"/>
      <c r="C472" s="44"/>
      <c r="D472" s="44"/>
      <c r="E472" s="44"/>
      <c r="F472" s="44"/>
      <c r="G472" s="44"/>
      <c r="H472" s="44"/>
      <c r="I472" s="44"/>
      <c r="J472" s="44"/>
      <c r="K472" s="44"/>
      <c r="L472" s="44"/>
      <c r="M472" s="44"/>
      <c r="N472" s="44"/>
      <c r="O472" s="44"/>
    </row>
    <row r="498" spans="1:15" x14ac:dyDescent="0.2">
      <c r="A498" s="41" t="s">
        <v>649</v>
      </c>
      <c r="B498" s="41"/>
      <c r="C498" s="41"/>
      <c r="D498" s="41"/>
      <c r="E498" s="41"/>
      <c r="F498" s="41"/>
      <c r="G498" s="41"/>
      <c r="H498" s="41"/>
      <c r="I498" s="41"/>
      <c r="J498" s="41"/>
      <c r="K498" s="41"/>
      <c r="L498" s="41"/>
      <c r="M498" s="41"/>
      <c r="N498" s="41"/>
      <c r="O498" s="41"/>
    </row>
    <row r="499" spans="1:15" x14ac:dyDescent="0.2">
      <c r="A499" s="41"/>
      <c r="B499" s="41"/>
      <c r="C499" s="41"/>
      <c r="D499" s="41"/>
      <c r="E499" s="41"/>
      <c r="F499" s="41"/>
      <c r="G499" s="41"/>
      <c r="H499" s="41"/>
      <c r="I499" s="41"/>
      <c r="J499" s="41"/>
      <c r="K499" s="41"/>
      <c r="L499" s="41"/>
      <c r="M499" s="41"/>
      <c r="N499" s="41"/>
      <c r="O499" s="41"/>
    </row>
    <row r="500" spans="1:15" ht="17.25" customHeight="1" x14ac:dyDescent="0.2">
      <c r="A500" s="112" t="s">
        <v>1405</v>
      </c>
      <c r="B500" s="113"/>
      <c r="C500" s="113"/>
      <c r="D500" s="113"/>
      <c r="E500" s="113"/>
      <c r="F500" s="113"/>
      <c r="G500" s="113"/>
      <c r="H500" s="113"/>
      <c r="I500" s="113"/>
      <c r="J500" s="113"/>
      <c r="K500" s="113"/>
      <c r="L500" s="113"/>
      <c r="M500" s="114"/>
      <c r="N500" s="44"/>
      <c r="O500" s="41"/>
    </row>
    <row r="501" spans="1:15" ht="17.25" customHeight="1" x14ac:dyDescent="0.2">
      <c r="A501" s="115" t="s">
        <v>1402</v>
      </c>
      <c r="B501" s="116"/>
      <c r="C501" s="116"/>
      <c r="D501" s="116"/>
      <c r="E501" s="116"/>
      <c r="F501" s="116"/>
      <c r="G501" s="116"/>
      <c r="H501" s="116"/>
      <c r="I501" s="116"/>
      <c r="J501" s="116"/>
      <c r="K501" s="116"/>
      <c r="L501" s="116"/>
      <c r="M501" s="117"/>
      <c r="N501" s="44"/>
      <c r="O501" s="44"/>
    </row>
    <row r="502" spans="1:15" ht="16.350000000000001" customHeight="1" x14ac:dyDescent="0.2">
      <c r="A502" s="115" t="s">
        <v>1402</v>
      </c>
      <c r="B502" s="116"/>
      <c r="C502" s="116"/>
      <c r="D502" s="116"/>
      <c r="E502" s="116"/>
      <c r="F502" s="116"/>
      <c r="G502" s="116"/>
      <c r="H502" s="116"/>
      <c r="I502" s="116"/>
      <c r="J502" s="116"/>
      <c r="K502" s="116"/>
      <c r="L502" s="116"/>
      <c r="M502" s="117"/>
      <c r="N502" s="44"/>
      <c r="O502" s="44"/>
    </row>
    <row r="503" spans="1:15" x14ac:dyDescent="0.2">
      <c r="A503" s="115" t="b">
        <v>0</v>
      </c>
      <c r="B503" s="116"/>
      <c r="C503" s="116"/>
      <c r="D503" s="116"/>
      <c r="E503" s="116"/>
      <c r="F503" s="116"/>
      <c r="G503" s="116"/>
      <c r="H503" s="116"/>
      <c r="I503" s="116"/>
      <c r="J503" s="116"/>
      <c r="K503" s="116"/>
      <c r="L503" s="116"/>
      <c r="M503" s="117"/>
      <c r="N503" s="44"/>
      <c r="O503" s="44"/>
    </row>
    <row r="504" spans="1:15" x14ac:dyDescent="0.2">
      <c r="A504" s="118"/>
      <c r="B504" s="119"/>
      <c r="C504" s="119"/>
      <c r="D504" s="119"/>
      <c r="E504" s="119"/>
      <c r="F504" s="119"/>
      <c r="G504" s="119"/>
      <c r="H504" s="119"/>
      <c r="I504" s="119"/>
      <c r="J504" s="119"/>
      <c r="K504" s="119"/>
      <c r="L504" s="119"/>
      <c r="M504" s="120"/>
      <c r="N504" s="44"/>
      <c r="O504" s="44"/>
    </row>
    <row r="505" spans="1:15" x14ac:dyDescent="0.2">
      <c r="A505" s="44"/>
      <c r="B505" s="44"/>
      <c r="C505" s="44"/>
      <c r="D505" s="44"/>
      <c r="E505" s="44"/>
      <c r="F505" s="44"/>
      <c r="G505" s="44"/>
      <c r="H505" s="44"/>
      <c r="I505" s="44"/>
      <c r="J505" s="44"/>
      <c r="K505" s="44"/>
      <c r="L505" s="44"/>
      <c r="M505" s="44"/>
      <c r="N505" s="44"/>
      <c r="O505" s="44"/>
    </row>
    <row r="506" spans="1:15" x14ac:dyDescent="0.2">
      <c r="A506" s="44"/>
      <c r="B506" s="44"/>
      <c r="C506" s="44"/>
      <c r="D506" s="44"/>
      <c r="E506" s="44"/>
      <c r="F506" s="44"/>
      <c r="G506" s="44"/>
      <c r="H506" s="44"/>
      <c r="I506" s="44"/>
      <c r="J506" s="44"/>
      <c r="K506" s="44"/>
      <c r="L506" s="44"/>
      <c r="M506" s="44"/>
      <c r="N506" s="44"/>
      <c r="O506" s="44"/>
    </row>
    <row r="529" spans="1:15" x14ac:dyDescent="0.2">
      <c r="A529" s="41" t="s">
        <v>650</v>
      </c>
    </row>
    <row r="530" spans="1:15" x14ac:dyDescent="0.2">
      <c r="A530" s="41" t="s">
        <v>820</v>
      </c>
    </row>
    <row r="531" spans="1:15" x14ac:dyDescent="0.2">
      <c r="A531" s="41"/>
    </row>
    <row r="532" spans="1:15" x14ac:dyDescent="0.2">
      <c r="A532" s="41" t="s">
        <v>819</v>
      </c>
      <c r="B532" s="41"/>
      <c r="C532" s="41"/>
      <c r="D532" s="41"/>
      <c r="E532" s="41"/>
      <c r="F532" s="41"/>
      <c r="G532" s="41"/>
      <c r="H532" s="41"/>
      <c r="I532" s="41"/>
      <c r="J532" s="41"/>
      <c r="K532" s="41"/>
      <c r="L532" s="41"/>
      <c r="M532" s="41"/>
      <c r="N532" s="41"/>
      <c r="O532" s="41"/>
    </row>
    <row r="533" spans="1:15" x14ac:dyDescent="0.2">
      <c r="A533" s="41" t="s">
        <v>651</v>
      </c>
      <c r="B533" s="41"/>
      <c r="C533" s="41"/>
      <c r="D533" s="41"/>
      <c r="E533" s="41"/>
      <c r="F533" s="41"/>
      <c r="G533" s="41"/>
      <c r="H533" s="41"/>
      <c r="I533" s="41"/>
      <c r="J533" s="41"/>
      <c r="K533" s="41"/>
      <c r="L533" s="41"/>
      <c r="M533" s="41"/>
      <c r="N533" s="41"/>
      <c r="O533" s="41"/>
    </row>
    <row r="534" spans="1:15" x14ac:dyDescent="0.2">
      <c r="A534" s="41"/>
      <c r="B534" s="41"/>
      <c r="C534" s="41"/>
      <c r="D534" s="41"/>
      <c r="E534" s="41"/>
      <c r="F534" s="41"/>
      <c r="G534" s="41"/>
      <c r="H534" s="41"/>
      <c r="I534" s="41"/>
      <c r="J534" s="41"/>
      <c r="K534" s="41"/>
      <c r="L534" s="41"/>
      <c r="M534" s="41"/>
      <c r="N534" s="41"/>
      <c r="O534" s="41"/>
    </row>
    <row r="535" spans="1:15" ht="17.25" customHeight="1" x14ac:dyDescent="0.2">
      <c r="A535" s="103" t="s">
        <v>1406</v>
      </c>
      <c r="B535" s="104"/>
      <c r="C535" s="104"/>
      <c r="D535" s="104"/>
      <c r="E535" s="104"/>
      <c r="F535" s="104"/>
      <c r="G535" s="104"/>
      <c r="H535" s="104"/>
      <c r="I535" s="104"/>
      <c r="J535" s="104"/>
      <c r="K535" s="104"/>
      <c r="L535" s="104"/>
      <c r="M535" s="105"/>
      <c r="N535" s="53"/>
      <c r="O535" s="41"/>
    </row>
    <row r="536" spans="1:15" x14ac:dyDescent="0.2">
      <c r="A536" s="106" t="s">
        <v>1406</v>
      </c>
      <c r="B536" s="107"/>
      <c r="C536" s="107"/>
      <c r="D536" s="107"/>
      <c r="E536" s="107"/>
      <c r="F536" s="107"/>
      <c r="G536" s="107"/>
      <c r="H536" s="107"/>
      <c r="I536" s="107"/>
      <c r="J536" s="107"/>
      <c r="K536" s="107"/>
      <c r="L536" s="107"/>
      <c r="M536" s="108"/>
      <c r="N536" s="53"/>
      <c r="O536" s="41"/>
    </row>
    <row r="537" spans="1:15" x14ac:dyDescent="0.2">
      <c r="A537" s="109" t="b">
        <v>0</v>
      </c>
      <c r="B537" s="110"/>
      <c r="C537" s="110"/>
      <c r="D537" s="110"/>
      <c r="E537" s="110"/>
      <c r="F537" s="110"/>
      <c r="G537" s="110"/>
      <c r="H537" s="110"/>
      <c r="I537" s="110"/>
      <c r="J537" s="110"/>
      <c r="K537" s="110"/>
      <c r="L537" s="110"/>
      <c r="M537" s="111"/>
      <c r="N537" s="53"/>
      <c r="O537" s="41"/>
    </row>
    <row r="538" spans="1:15" ht="17.25" customHeight="1" x14ac:dyDescent="0.2">
      <c r="O538" s="44"/>
    </row>
    <row r="539" spans="1:15" x14ac:dyDescent="0.2">
      <c r="O539" s="44"/>
    </row>
    <row r="540" spans="1:15" x14ac:dyDescent="0.2">
      <c r="O540" s="44"/>
    </row>
    <row r="545" spans="1:15" ht="16.5" customHeight="1" x14ac:dyDescent="0.2"/>
    <row r="546" spans="1:15" ht="16.5" customHeight="1" x14ac:dyDescent="0.2"/>
    <row r="547" spans="1:15" ht="16.5" customHeight="1" x14ac:dyDescent="0.2"/>
    <row r="548" spans="1:15" ht="16.5" customHeight="1" x14ac:dyDescent="0.2"/>
    <row r="549" spans="1:15" ht="16.5" customHeight="1" x14ac:dyDescent="0.2"/>
    <row r="550" spans="1:15" ht="16.5" customHeight="1" x14ac:dyDescent="0.2"/>
    <row r="551" spans="1:15" ht="16.5" customHeight="1" x14ac:dyDescent="0.2">
      <c r="A551" s="41"/>
      <c r="B551" s="41"/>
      <c r="C551" s="41"/>
      <c r="D551" s="41"/>
      <c r="E551" s="41"/>
      <c r="F551" s="41"/>
      <c r="G551" s="41"/>
      <c r="H551" s="41"/>
      <c r="I551" s="41"/>
      <c r="J551" s="41"/>
      <c r="K551" s="41"/>
      <c r="L551" s="41"/>
      <c r="M551" s="41"/>
      <c r="N551" s="41"/>
      <c r="O551" s="41"/>
    </row>
    <row r="552" spans="1:15" ht="16.5" customHeight="1" x14ac:dyDescent="0.2">
      <c r="A552" s="41"/>
      <c r="B552" s="41"/>
      <c r="C552" s="41"/>
      <c r="D552" s="41"/>
      <c r="E552" s="41"/>
      <c r="F552" s="41"/>
      <c r="G552" s="41"/>
      <c r="H552" s="41"/>
      <c r="I552" s="41"/>
      <c r="J552" s="41"/>
      <c r="K552" s="41"/>
      <c r="L552" s="41"/>
      <c r="M552" s="41"/>
      <c r="N552" s="41"/>
      <c r="O552" s="41"/>
    </row>
    <row r="553" spans="1:15" ht="16.5" customHeight="1" x14ac:dyDescent="0.2">
      <c r="A553" s="41"/>
      <c r="B553" s="41"/>
      <c r="C553" s="41"/>
      <c r="D553" s="41"/>
      <c r="E553" s="41"/>
      <c r="F553" s="41"/>
      <c r="G553" s="41"/>
      <c r="H553" s="41"/>
      <c r="I553" s="41"/>
      <c r="J553" s="41"/>
      <c r="K553" s="41"/>
      <c r="L553" s="41"/>
      <c r="M553" s="41"/>
      <c r="N553" s="41"/>
      <c r="O553" s="41"/>
    </row>
    <row r="554" spans="1:15" ht="16.5" customHeight="1" x14ac:dyDescent="0.2">
      <c r="A554" s="44"/>
      <c r="B554" s="44"/>
      <c r="C554" s="44"/>
      <c r="D554" s="44"/>
      <c r="E554" s="44"/>
      <c r="F554" s="44"/>
      <c r="G554" s="44"/>
      <c r="H554" s="44"/>
      <c r="I554" s="44"/>
      <c r="J554" s="44"/>
      <c r="K554" s="44"/>
      <c r="L554" s="44"/>
      <c r="M554" s="44"/>
      <c r="N554" s="44"/>
      <c r="O554" s="44"/>
    </row>
    <row r="555" spans="1:15" ht="16.5" customHeight="1" x14ac:dyDescent="0.2">
      <c r="A555" s="44"/>
      <c r="B555" s="44"/>
      <c r="C555" s="44"/>
      <c r="D555" s="44"/>
      <c r="E555" s="44"/>
      <c r="F555" s="44"/>
      <c r="G555" s="44"/>
      <c r="H555" s="44"/>
      <c r="I555" s="44"/>
      <c r="J555" s="44"/>
      <c r="K555" s="44"/>
      <c r="L555" s="44"/>
      <c r="M555" s="44"/>
      <c r="N555" s="44"/>
      <c r="O555" s="44"/>
    </row>
    <row r="556" spans="1:15" x14ac:dyDescent="0.2">
      <c r="A556" s="41"/>
      <c r="B556" s="41"/>
      <c r="C556" s="41"/>
      <c r="D556" s="41"/>
      <c r="E556" s="41"/>
      <c r="F556" s="41"/>
      <c r="G556" s="41"/>
      <c r="H556" s="41"/>
      <c r="I556" s="41"/>
      <c r="J556" s="41"/>
      <c r="K556" s="41"/>
      <c r="L556" s="41"/>
      <c r="M556" s="41"/>
      <c r="N556" s="41"/>
      <c r="O556" s="41"/>
    </row>
    <row r="557" spans="1:15" x14ac:dyDescent="0.2">
      <c r="A557" s="41"/>
      <c r="B557" s="41"/>
      <c r="C557" s="41"/>
      <c r="D557" s="41"/>
      <c r="E557" s="41"/>
      <c r="F557" s="41"/>
      <c r="G557" s="41"/>
      <c r="H557" s="41"/>
      <c r="I557" s="41"/>
      <c r="J557" s="41"/>
      <c r="K557" s="41"/>
      <c r="L557" s="41"/>
      <c r="M557" s="41"/>
      <c r="N557" s="41"/>
      <c r="O557" s="41"/>
    </row>
    <row r="558" spans="1:15" x14ac:dyDescent="0.2">
      <c r="A558" s="41"/>
      <c r="B558" s="41"/>
      <c r="C558" s="41"/>
      <c r="D558" s="41"/>
      <c r="E558" s="41"/>
      <c r="F558" s="41"/>
      <c r="G558" s="41"/>
      <c r="H558" s="41"/>
      <c r="I558" s="41"/>
      <c r="J558" s="41"/>
      <c r="K558" s="41"/>
      <c r="L558" s="41"/>
      <c r="M558" s="41"/>
      <c r="N558" s="41"/>
      <c r="O558" s="41"/>
    </row>
    <row r="559" spans="1:15" x14ac:dyDescent="0.2">
      <c r="A559" s="41"/>
      <c r="B559" s="41"/>
      <c r="C559" s="41"/>
      <c r="D559" s="41"/>
      <c r="E559" s="41"/>
      <c r="F559" s="41"/>
      <c r="G559" s="41"/>
      <c r="H559" s="41"/>
      <c r="I559" s="41"/>
      <c r="J559" s="41"/>
      <c r="K559" s="41"/>
      <c r="L559" s="41"/>
      <c r="M559" s="41"/>
      <c r="N559" s="41"/>
      <c r="O559" s="41"/>
    </row>
    <row r="560" spans="1:15" x14ac:dyDescent="0.2">
      <c r="A560" s="41" t="s">
        <v>652</v>
      </c>
      <c r="B560" s="41"/>
      <c r="C560" s="41"/>
      <c r="D560" s="41"/>
      <c r="E560" s="41"/>
      <c r="F560" s="41"/>
      <c r="G560" s="41"/>
      <c r="H560" s="41"/>
      <c r="I560" s="41"/>
      <c r="J560" s="41"/>
      <c r="K560" s="41"/>
      <c r="L560" s="41"/>
      <c r="M560" s="41"/>
      <c r="N560" s="41"/>
      <c r="O560" s="41"/>
    </row>
    <row r="561" spans="1:15" x14ac:dyDescent="0.2">
      <c r="A561" s="41" t="s">
        <v>626</v>
      </c>
      <c r="B561" s="41"/>
      <c r="C561" s="41"/>
      <c r="D561" s="41"/>
      <c r="E561" s="41"/>
      <c r="F561" s="41"/>
      <c r="G561" s="41"/>
      <c r="H561" s="41"/>
      <c r="I561" s="41"/>
      <c r="J561" s="41"/>
      <c r="K561" s="41"/>
      <c r="L561" s="41"/>
      <c r="M561" s="41"/>
      <c r="N561" s="41"/>
      <c r="O561" s="41"/>
    </row>
    <row r="562" spans="1:15" x14ac:dyDescent="0.2">
      <c r="A562" s="41"/>
      <c r="B562" s="41"/>
      <c r="C562" s="41"/>
      <c r="D562" s="41"/>
      <c r="E562" s="41"/>
      <c r="F562" s="41"/>
      <c r="G562" s="41"/>
      <c r="H562" s="41"/>
      <c r="I562" s="41"/>
      <c r="J562" s="41"/>
      <c r="K562" s="41"/>
      <c r="L562" s="41"/>
      <c r="M562" s="41"/>
      <c r="N562" s="41"/>
      <c r="O562" s="41"/>
    </row>
    <row r="563" spans="1:15" ht="17.25" customHeight="1" x14ac:dyDescent="0.2">
      <c r="A563" s="103" t="s">
        <v>1407</v>
      </c>
      <c r="B563" s="104"/>
      <c r="C563" s="104"/>
      <c r="D563" s="104"/>
      <c r="E563" s="104"/>
      <c r="F563" s="104"/>
      <c r="G563" s="104"/>
      <c r="H563" s="104"/>
      <c r="I563" s="104"/>
      <c r="J563" s="104"/>
      <c r="K563" s="104"/>
      <c r="L563" s="104"/>
      <c r="M563" s="105"/>
      <c r="N563" s="53"/>
      <c r="O563" s="44"/>
    </row>
    <row r="564" spans="1:15" ht="16.350000000000001" customHeight="1" x14ac:dyDescent="0.2">
      <c r="A564" s="106" t="s">
        <v>1407</v>
      </c>
      <c r="B564" s="107"/>
      <c r="C564" s="107"/>
      <c r="D564" s="107"/>
      <c r="E564" s="107"/>
      <c r="F564" s="107"/>
      <c r="G564" s="107"/>
      <c r="H564" s="107"/>
      <c r="I564" s="107"/>
      <c r="J564" s="107"/>
      <c r="K564" s="107"/>
      <c r="L564" s="107"/>
      <c r="M564" s="108"/>
      <c r="N564" s="53"/>
      <c r="O564" s="44"/>
    </row>
    <row r="565" spans="1:15" x14ac:dyDescent="0.2">
      <c r="A565" s="109" t="b">
        <v>0</v>
      </c>
      <c r="B565" s="110"/>
      <c r="C565" s="110"/>
      <c r="D565" s="110"/>
      <c r="E565" s="110"/>
      <c r="F565" s="110"/>
      <c r="G565" s="110"/>
      <c r="H565" s="110"/>
      <c r="I565" s="110"/>
      <c r="J565" s="110"/>
      <c r="K565" s="110"/>
      <c r="L565" s="110"/>
      <c r="M565" s="111"/>
      <c r="N565" s="53"/>
      <c r="O565" s="44"/>
    </row>
    <row r="569" spans="1:15" x14ac:dyDescent="0.2">
      <c r="A569" s="41"/>
      <c r="B569" s="41"/>
      <c r="C569" s="41"/>
      <c r="D569" s="41"/>
      <c r="E569" s="41"/>
      <c r="F569" s="41"/>
      <c r="G569" s="41"/>
      <c r="H569" s="41"/>
      <c r="I569" s="41"/>
      <c r="J569" s="41"/>
      <c r="K569" s="41"/>
      <c r="L569" s="41"/>
      <c r="M569" s="41"/>
      <c r="N569" s="41"/>
      <c r="O569" s="41"/>
    </row>
    <row r="570" spans="1:15" x14ac:dyDescent="0.2">
      <c r="A570" s="41"/>
      <c r="B570" s="41"/>
      <c r="C570" s="41"/>
      <c r="D570" s="41"/>
      <c r="E570" s="41"/>
      <c r="F570" s="41"/>
      <c r="G570" s="41"/>
      <c r="H570" s="41"/>
      <c r="I570" s="41"/>
      <c r="J570" s="41"/>
      <c r="K570" s="41"/>
      <c r="L570" s="41"/>
      <c r="M570" s="41"/>
      <c r="N570" s="41"/>
      <c r="O570" s="41"/>
    </row>
    <row r="571" spans="1:15" x14ac:dyDescent="0.2">
      <c r="A571" s="41"/>
      <c r="B571" s="41"/>
      <c r="C571" s="41"/>
      <c r="D571" s="41"/>
      <c r="E571" s="41"/>
      <c r="F571" s="41"/>
      <c r="G571" s="41"/>
      <c r="H571" s="41"/>
      <c r="I571" s="41"/>
      <c r="J571" s="41"/>
      <c r="K571" s="41"/>
      <c r="L571" s="41"/>
      <c r="M571" s="41"/>
      <c r="N571" s="41"/>
      <c r="O571" s="41"/>
    </row>
    <row r="572" spans="1:15" x14ac:dyDescent="0.2">
      <c r="A572" s="41"/>
      <c r="B572" s="41"/>
      <c r="C572" s="41"/>
      <c r="D572" s="41"/>
      <c r="E572" s="41"/>
      <c r="F572" s="41"/>
      <c r="G572" s="41"/>
      <c r="H572" s="41"/>
      <c r="I572" s="41"/>
      <c r="J572" s="41"/>
      <c r="K572" s="41"/>
      <c r="L572" s="41"/>
      <c r="M572" s="41"/>
      <c r="N572" s="41"/>
      <c r="O572" s="41"/>
    </row>
    <row r="573" spans="1:15" x14ac:dyDescent="0.2">
      <c r="A573" s="41"/>
      <c r="B573" s="41"/>
      <c r="C573" s="41"/>
      <c r="D573" s="41"/>
      <c r="E573" s="41"/>
      <c r="F573" s="41"/>
      <c r="G573" s="41"/>
      <c r="H573" s="41"/>
      <c r="I573" s="41"/>
      <c r="J573" s="41"/>
      <c r="K573" s="41"/>
      <c r="L573" s="41"/>
      <c r="M573" s="41"/>
      <c r="N573" s="41"/>
      <c r="O573" s="41"/>
    </row>
    <row r="574" spans="1:15" x14ac:dyDescent="0.2">
      <c r="A574" s="41"/>
      <c r="B574" s="41"/>
      <c r="C574" s="41"/>
      <c r="D574" s="41"/>
      <c r="E574" s="41"/>
      <c r="F574" s="41"/>
      <c r="G574" s="41"/>
      <c r="H574" s="41"/>
      <c r="I574" s="41"/>
      <c r="J574" s="41"/>
      <c r="K574" s="41"/>
      <c r="L574" s="41"/>
      <c r="M574" s="41"/>
      <c r="N574" s="41"/>
      <c r="O574" s="41"/>
    </row>
    <row r="575" spans="1:15" x14ac:dyDescent="0.2">
      <c r="A575" s="41"/>
      <c r="B575" s="41"/>
      <c r="C575" s="41"/>
      <c r="D575" s="41"/>
      <c r="E575" s="41"/>
      <c r="F575" s="41"/>
      <c r="G575" s="41"/>
      <c r="H575" s="41"/>
      <c r="I575" s="41"/>
      <c r="J575" s="41"/>
      <c r="K575" s="41"/>
      <c r="L575" s="41"/>
      <c r="M575" s="41"/>
      <c r="N575" s="41"/>
      <c r="O575" s="41"/>
    </row>
    <row r="576" spans="1:15" x14ac:dyDescent="0.2">
      <c r="A576" s="41"/>
      <c r="B576" s="41"/>
      <c r="C576" s="41"/>
      <c r="D576" s="41"/>
      <c r="E576" s="41"/>
      <c r="F576" s="41"/>
      <c r="G576" s="41"/>
      <c r="H576" s="41"/>
      <c r="I576" s="41"/>
      <c r="J576" s="41"/>
      <c r="K576" s="41"/>
      <c r="L576" s="41"/>
      <c r="M576" s="41"/>
      <c r="N576" s="41"/>
      <c r="O576" s="41"/>
    </row>
    <row r="577" spans="1:15" x14ac:dyDescent="0.2">
      <c r="A577" s="41"/>
      <c r="B577" s="41"/>
      <c r="C577" s="41"/>
      <c r="D577" s="41"/>
      <c r="E577" s="41"/>
      <c r="F577" s="41"/>
      <c r="G577" s="41"/>
      <c r="H577" s="41"/>
      <c r="I577" s="41"/>
      <c r="J577" s="41"/>
      <c r="K577" s="41"/>
      <c r="L577" s="41"/>
      <c r="M577" s="41"/>
      <c r="N577" s="41"/>
      <c r="O577" s="41"/>
    </row>
    <row r="578" spans="1:15" x14ac:dyDescent="0.2">
      <c r="A578" s="41"/>
      <c r="B578" s="41"/>
      <c r="C578" s="41"/>
      <c r="D578" s="41"/>
      <c r="E578" s="41"/>
      <c r="F578" s="41"/>
      <c r="G578" s="41"/>
      <c r="H578" s="41"/>
      <c r="I578" s="41"/>
      <c r="J578" s="41"/>
      <c r="K578" s="41"/>
      <c r="L578" s="41"/>
      <c r="M578" s="41"/>
      <c r="N578" s="41"/>
      <c r="O578" s="41"/>
    </row>
    <row r="579" spans="1:15" x14ac:dyDescent="0.2">
      <c r="A579" s="41"/>
      <c r="B579" s="41"/>
      <c r="C579" s="41"/>
      <c r="D579" s="41"/>
      <c r="E579" s="41"/>
      <c r="F579" s="41"/>
      <c r="G579" s="41"/>
      <c r="H579" s="41"/>
      <c r="I579" s="41"/>
      <c r="J579" s="41"/>
      <c r="K579" s="41"/>
      <c r="L579" s="41"/>
      <c r="M579" s="41"/>
      <c r="N579" s="41"/>
      <c r="O579" s="41"/>
    </row>
    <row r="580" spans="1:15" x14ac:dyDescent="0.2">
      <c r="A580" s="41"/>
      <c r="B580" s="41"/>
      <c r="C580" s="41"/>
      <c r="D580" s="41"/>
      <c r="E580" s="41"/>
      <c r="F580" s="41"/>
      <c r="G580" s="41"/>
      <c r="H580" s="41"/>
      <c r="I580" s="41"/>
      <c r="J580" s="41"/>
      <c r="K580" s="41"/>
      <c r="L580" s="41"/>
      <c r="M580" s="41"/>
      <c r="N580" s="41"/>
      <c r="O580" s="41"/>
    </row>
    <row r="581" spans="1:15" x14ac:dyDescent="0.2">
      <c r="A581" s="41"/>
      <c r="B581" s="41"/>
      <c r="C581" s="41"/>
      <c r="D581" s="41"/>
      <c r="E581" s="41"/>
      <c r="F581" s="41"/>
      <c r="G581" s="41"/>
      <c r="H581" s="41"/>
      <c r="I581" s="41"/>
      <c r="J581" s="41"/>
      <c r="K581" s="41"/>
      <c r="L581" s="41"/>
      <c r="M581" s="41"/>
      <c r="N581" s="41"/>
      <c r="O581" s="41"/>
    </row>
    <row r="582" spans="1:15" x14ac:dyDescent="0.2">
      <c r="A582" s="41"/>
      <c r="B582" s="41"/>
      <c r="C582" s="41"/>
      <c r="D582" s="41"/>
      <c r="E582" s="41"/>
      <c r="F582" s="41"/>
      <c r="G582" s="41"/>
      <c r="H582" s="41"/>
      <c r="I582" s="41"/>
      <c r="J582" s="41"/>
      <c r="K582" s="41"/>
      <c r="L582" s="41"/>
      <c r="M582" s="41"/>
      <c r="N582" s="41"/>
      <c r="O582" s="41"/>
    </row>
    <row r="583" spans="1:15" x14ac:dyDescent="0.2">
      <c r="A583" s="41"/>
      <c r="B583" s="41"/>
      <c r="C583" s="41"/>
      <c r="D583" s="41"/>
      <c r="E583" s="41"/>
      <c r="F583" s="41"/>
      <c r="G583" s="41"/>
      <c r="H583" s="41"/>
      <c r="I583" s="41"/>
      <c r="J583" s="41"/>
      <c r="K583" s="41"/>
      <c r="L583" s="41"/>
      <c r="M583" s="41"/>
      <c r="N583" s="41"/>
      <c r="O583" s="41"/>
    </row>
    <row r="584" spans="1:15" x14ac:dyDescent="0.2">
      <c r="A584" s="41"/>
      <c r="B584" s="41"/>
      <c r="C584" s="41"/>
      <c r="D584" s="41"/>
      <c r="E584" s="41"/>
      <c r="F584" s="41"/>
      <c r="G584" s="41"/>
      <c r="H584" s="41"/>
      <c r="I584" s="41"/>
      <c r="J584" s="41"/>
      <c r="K584" s="41"/>
      <c r="L584" s="41"/>
      <c r="M584" s="41"/>
      <c r="N584" s="41"/>
      <c r="O584" s="41"/>
    </row>
    <row r="585" spans="1:15" x14ac:dyDescent="0.2">
      <c r="A585" s="41"/>
      <c r="B585" s="41"/>
      <c r="C585" s="41"/>
      <c r="D585" s="41"/>
      <c r="E585" s="41"/>
      <c r="F585" s="41"/>
      <c r="G585" s="41"/>
      <c r="H585" s="41"/>
      <c r="I585" s="41"/>
      <c r="J585" s="41"/>
      <c r="K585" s="41"/>
      <c r="L585" s="41"/>
      <c r="M585" s="41"/>
      <c r="N585" s="41"/>
      <c r="O585" s="41"/>
    </row>
    <row r="586" spans="1:15" x14ac:dyDescent="0.2">
      <c r="A586" s="41"/>
      <c r="B586" s="41"/>
      <c r="C586" s="41"/>
      <c r="D586" s="41"/>
      <c r="E586" s="41"/>
      <c r="F586" s="41"/>
      <c r="G586" s="41"/>
      <c r="H586" s="41"/>
      <c r="I586" s="41"/>
      <c r="J586" s="41"/>
      <c r="K586" s="41"/>
      <c r="L586" s="41"/>
      <c r="M586" s="41"/>
      <c r="N586" s="41"/>
      <c r="O586" s="41"/>
    </row>
    <row r="587" spans="1:15" x14ac:dyDescent="0.2">
      <c r="A587" s="41"/>
      <c r="B587" s="41"/>
      <c r="C587" s="41"/>
      <c r="D587" s="41"/>
      <c r="E587" s="41"/>
      <c r="F587" s="41"/>
      <c r="G587" s="41"/>
      <c r="H587" s="41"/>
      <c r="I587" s="41"/>
      <c r="J587" s="41"/>
      <c r="K587" s="41"/>
      <c r="L587" s="41"/>
      <c r="M587" s="41"/>
      <c r="N587" s="41"/>
      <c r="O587" s="41"/>
    </row>
    <row r="588" spans="1:15" x14ac:dyDescent="0.2">
      <c r="A588" s="41"/>
      <c r="B588" s="41"/>
      <c r="C588" s="41"/>
      <c r="D588" s="41"/>
      <c r="E588" s="41"/>
      <c r="F588" s="41"/>
      <c r="G588" s="41"/>
      <c r="H588" s="41"/>
      <c r="I588" s="41"/>
      <c r="J588" s="41"/>
      <c r="K588" s="41"/>
      <c r="L588" s="41"/>
      <c r="M588" s="41"/>
      <c r="N588" s="41"/>
      <c r="O588" s="41"/>
    </row>
    <row r="589" spans="1:15" x14ac:dyDescent="0.2">
      <c r="A589" s="41"/>
      <c r="B589" s="41"/>
      <c r="C589" s="41"/>
      <c r="D589" s="41"/>
      <c r="E589" s="41"/>
      <c r="F589" s="41"/>
      <c r="G589" s="41"/>
      <c r="H589" s="41"/>
      <c r="I589" s="41"/>
      <c r="J589" s="41"/>
      <c r="K589" s="41"/>
      <c r="L589" s="41"/>
      <c r="M589" s="41"/>
      <c r="N589" s="41"/>
      <c r="O589" s="41"/>
    </row>
    <row r="590" spans="1:15" x14ac:dyDescent="0.2">
      <c r="A590" s="41"/>
      <c r="B590" s="41"/>
      <c r="C590" s="41"/>
      <c r="D590" s="41"/>
      <c r="E590" s="41"/>
      <c r="F590" s="41"/>
      <c r="G590" s="41"/>
      <c r="H590" s="41"/>
      <c r="I590" s="41"/>
      <c r="J590" s="41"/>
      <c r="K590" s="41"/>
      <c r="L590" s="41"/>
      <c r="M590" s="41"/>
      <c r="N590" s="41"/>
      <c r="O590" s="41"/>
    </row>
    <row r="591" spans="1:15" x14ac:dyDescent="0.2">
      <c r="A591" s="41" t="s">
        <v>653</v>
      </c>
      <c r="B591" s="41"/>
      <c r="C591" s="41"/>
      <c r="D591" s="41"/>
      <c r="E591" s="41"/>
      <c r="F591" s="41"/>
      <c r="G591" s="41"/>
      <c r="H591" s="41"/>
      <c r="I591" s="41"/>
      <c r="J591" s="41"/>
      <c r="K591" s="41"/>
      <c r="L591" s="41"/>
      <c r="M591" s="41"/>
      <c r="N591" s="41"/>
      <c r="O591" s="41"/>
    </row>
    <row r="592" spans="1:15" x14ac:dyDescent="0.2">
      <c r="A592" s="41" t="s">
        <v>654</v>
      </c>
      <c r="B592" s="41"/>
      <c r="C592" s="41"/>
      <c r="D592" s="41"/>
      <c r="E592" s="41"/>
      <c r="F592" s="41"/>
      <c r="G592" s="41"/>
      <c r="H592" s="41"/>
      <c r="I592" s="41"/>
      <c r="J592" s="41"/>
      <c r="K592" s="41"/>
      <c r="L592" s="41"/>
      <c r="M592" s="41"/>
      <c r="N592" s="41"/>
      <c r="O592" s="41"/>
    </row>
    <row r="593" spans="1:15" x14ac:dyDescent="0.2">
      <c r="A593" s="41"/>
      <c r="B593" s="41"/>
      <c r="C593" s="41"/>
      <c r="D593" s="41"/>
      <c r="E593" s="41"/>
      <c r="F593" s="41"/>
      <c r="G593" s="41"/>
      <c r="H593" s="41"/>
      <c r="I593" s="41"/>
      <c r="J593" s="41"/>
      <c r="K593" s="41"/>
      <c r="L593" s="41"/>
      <c r="M593" s="41"/>
      <c r="N593" s="41"/>
      <c r="O593" s="41"/>
    </row>
    <row r="594" spans="1:15" ht="17.25" customHeight="1" x14ac:dyDescent="0.2">
      <c r="A594" s="103" t="s">
        <v>1408</v>
      </c>
      <c r="B594" s="104"/>
      <c r="C594" s="104"/>
      <c r="D594" s="104"/>
      <c r="E594" s="104"/>
      <c r="F594" s="104"/>
      <c r="G594" s="104"/>
      <c r="H594" s="104"/>
      <c r="I594" s="104"/>
      <c r="J594" s="104"/>
      <c r="K594" s="104"/>
      <c r="L594" s="104"/>
      <c r="M594" s="105"/>
      <c r="N594" s="53"/>
      <c r="O594" s="44"/>
    </row>
    <row r="595" spans="1:15" ht="16.350000000000001" customHeight="1" x14ac:dyDescent="0.2">
      <c r="A595" s="106" t="s">
        <v>1408</v>
      </c>
      <c r="B595" s="107"/>
      <c r="C595" s="107"/>
      <c r="D595" s="107"/>
      <c r="E595" s="107"/>
      <c r="F595" s="107"/>
      <c r="G595" s="107"/>
      <c r="H595" s="107"/>
      <c r="I595" s="107"/>
      <c r="J595" s="107"/>
      <c r="K595" s="107"/>
      <c r="L595" s="107"/>
      <c r="M595" s="108"/>
      <c r="N595" s="53"/>
      <c r="O595" s="44"/>
    </row>
    <row r="596" spans="1:15" x14ac:dyDescent="0.2">
      <c r="A596" s="109" t="b">
        <v>0</v>
      </c>
      <c r="B596" s="110"/>
      <c r="C596" s="110"/>
      <c r="D596" s="110"/>
      <c r="E596" s="110"/>
      <c r="F596" s="110"/>
      <c r="G596" s="110"/>
      <c r="H596" s="110"/>
      <c r="I596" s="110"/>
      <c r="J596" s="110"/>
      <c r="K596" s="110"/>
      <c r="L596" s="110"/>
      <c r="M596" s="111"/>
      <c r="N596" s="53"/>
      <c r="O596" s="44"/>
    </row>
    <row r="597" spans="1:15" x14ac:dyDescent="0.2">
      <c r="A597" s="44"/>
      <c r="B597" s="44"/>
      <c r="C597" s="44"/>
      <c r="D597" s="44"/>
      <c r="E597" s="44"/>
      <c r="F597" s="44"/>
      <c r="G597" s="44"/>
      <c r="H597" s="44"/>
      <c r="I597" s="44"/>
      <c r="J597" s="44"/>
      <c r="K597" s="44"/>
      <c r="L597" s="44"/>
      <c r="M597" s="44"/>
      <c r="N597" s="44"/>
      <c r="O597" s="44"/>
    </row>
    <row r="598" spans="1:15" x14ac:dyDescent="0.2">
      <c r="A598" s="44"/>
      <c r="B598" s="44"/>
      <c r="C598" s="44"/>
      <c r="D598" s="44"/>
      <c r="E598" s="44"/>
      <c r="F598" s="44"/>
      <c r="G598" s="44"/>
      <c r="H598" s="44"/>
      <c r="I598" s="44"/>
      <c r="J598" s="44"/>
      <c r="K598" s="44"/>
      <c r="L598" s="44"/>
      <c r="M598" s="44"/>
      <c r="N598" s="44"/>
      <c r="O598" s="44"/>
    </row>
    <row r="599" spans="1:15" x14ac:dyDescent="0.2">
      <c r="A599" s="41"/>
      <c r="B599" s="41"/>
      <c r="C599" s="41"/>
      <c r="D599" s="41"/>
      <c r="E599" s="41"/>
      <c r="F599" s="41"/>
      <c r="G599" s="41"/>
      <c r="H599" s="41"/>
      <c r="I599" s="41"/>
      <c r="J599" s="41"/>
      <c r="K599" s="41"/>
      <c r="L599" s="41"/>
      <c r="M599" s="41"/>
      <c r="N599" s="41"/>
      <c r="O599" s="41"/>
    </row>
    <row r="623" spans="1:15" x14ac:dyDescent="0.2">
      <c r="A623" s="41" t="s">
        <v>655</v>
      </c>
      <c r="B623" s="41"/>
      <c r="C623" s="41"/>
      <c r="D623" s="41"/>
      <c r="E623" s="41"/>
      <c r="F623" s="41"/>
      <c r="G623" s="41"/>
      <c r="H623" s="41"/>
      <c r="I623" s="41"/>
      <c r="J623" s="41"/>
      <c r="K623" s="41"/>
      <c r="L623" s="41"/>
      <c r="M623" s="41"/>
      <c r="N623" s="41"/>
      <c r="O623" s="41"/>
    </row>
    <row r="624" spans="1:15" x14ac:dyDescent="0.2">
      <c r="A624" s="41" t="s">
        <v>626</v>
      </c>
      <c r="B624" s="41"/>
      <c r="C624" s="41"/>
      <c r="D624" s="41"/>
      <c r="E624" s="41"/>
      <c r="F624" s="41"/>
      <c r="G624" s="41"/>
      <c r="H624" s="41"/>
      <c r="I624" s="41"/>
      <c r="J624" s="41"/>
      <c r="K624" s="41"/>
      <c r="L624" s="41"/>
      <c r="M624" s="41"/>
      <c r="N624" s="41"/>
      <c r="O624" s="41"/>
    </row>
    <row r="625" spans="1:15" x14ac:dyDescent="0.2">
      <c r="A625" s="41"/>
      <c r="B625" s="41"/>
      <c r="C625" s="41"/>
      <c r="D625" s="41"/>
      <c r="E625" s="41"/>
      <c r="F625" s="41"/>
      <c r="G625" s="41"/>
      <c r="H625" s="41"/>
      <c r="I625" s="41"/>
      <c r="J625" s="41"/>
      <c r="K625" s="41"/>
      <c r="L625" s="41"/>
      <c r="M625" s="41"/>
      <c r="N625" s="41"/>
      <c r="O625" s="41"/>
    </row>
    <row r="626" spans="1:15" ht="17.25" customHeight="1" x14ac:dyDescent="0.2">
      <c r="A626" s="103" t="s">
        <v>1409</v>
      </c>
      <c r="B626" s="104"/>
      <c r="C626" s="104"/>
      <c r="D626" s="104"/>
      <c r="E626" s="104"/>
      <c r="F626" s="104"/>
      <c r="G626" s="104"/>
      <c r="H626" s="104"/>
      <c r="I626" s="104"/>
      <c r="J626" s="104"/>
      <c r="K626" s="104"/>
      <c r="L626" s="104"/>
      <c r="M626" s="105"/>
      <c r="N626" s="51"/>
      <c r="O626" s="44"/>
    </row>
    <row r="627" spans="1:15" ht="16.350000000000001" customHeight="1" x14ac:dyDescent="0.2">
      <c r="A627" s="106" t="s">
        <v>1409</v>
      </c>
      <c r="B627" s="107"/>
      <c r="C627" s="107"/>
      <c r="D627" s="107"/>
      <c r="E627" s="107"/>
      <c r="F627" s="107"/>
      <c r="G627" s="107"/>
      <c r="H627" s="107"/>
      <c r="I627" s="107"/>
      <c r="J627" s="107"/>
      <c r="K627" s="107"/>
      <c r="L627" s="107"/>
      <c r="M627" s="108"/>
      <c r="N627" s="51"/>
      <c r="O627" s="44"/>
    </row>
    <row r="628" spans="1:15" x14ac:dyDescent="0.2">
      <c r="A628" s="109" t="b">
        <v>0</v>
      </c>
      <c r="B628" s="110"/>
      <c r="C628" s="110"/>
      <c r="D628" s="110"/>
      <c r="E628" s="110"/>
      <c r="F628" s="110"/>
      <c r="G628" s="110"/>
      <c r="H628" s="110"/>
      <c r="I628" s="110"/>
      <c r="J628" s="110"/>
      <c r="K628" s="110"/>
      <c r="L628" s="110"/>
      <c r="M628" s="111"/>
      <c r="N628" s="51"/>
      <c r="O628" s="44"/>
    </row>
    <row r="629" spans="1:15" x14ac:dyDescent="0.2">
      <c r="A629" s="41"/>
      <c r="B629" s="41"/>
      <c r="C629" s="41"/>
      <c r="D629" s="41"/>
      <c r="E629" s="41"/>
      <c r="F629" s="41"/>
      <c r="G629" s="41"/>
      <c r="H629" s="41"/>
      <c r="I629" s="41"/>
      <c r="J629" s="41"/>
      <c r="K629" s="41"/>
      <c r="L629" s="41"/>
      <c r="M629" s="41"/>
      <c r="N629" s="41"/>
      <c r="O629" s="41"/>
    </row>
    <row r="630" spans="1:15" x14ac:dyDescent="0.2">
      <c r="A630" s="41"/>
      <c r="B630" s="41"/>
      <c r="C630" s="41"/>
      <c r="D630" s="41"/>
      <c r="E630" s="41"/>
      <c r="F630" s="41"/>
      <c r="G630" s="41"/>
      <c r="H630" s="41"/>
      <c r="I630" s="41"/>
      <c r="J630" s="41"/>
      <c r="K630" s="41"/>
      <c r="L630" s="41"/>
      <c r="M630" s="41"/>
      <c r="N630" s="41"/>
      <c r="O630" s="41"/>
    </row>
    <row r="631" spans="1:15" x14ac:dyDescent="0.2">
      <c r="A631" s="41"/>
      <c r="B631" s="41"/>
      <c r="C631" s="41"/>
      <c r="D631" s="41"/>
      <c r="E631" s="41"/>
      <c r="F631" s="41"/>
      <c r="G631" s="41"/>
      <c r="H631" s="41"/>
      <c r="I631" s="41"/>
      <c r="J631" s="41"/>
      <c r="K631" s="41"/>
      <c r="L631" s="41"/>
      <c r="M631" s="41"/>
      <c r="N631" s="41"/>
      <c r="O631" s="41"/>
    </row>
    <row r="632" spans="1:15" x14ac:dyDescent="0.2">
      <c r="A632" s="41"/>
      <c r="B632" s="41"/>
      <c r="C632" s="41"/>
      <c r="D632" s="41"/>
      <c r="E632" s="41"/>
      <c r="F632" s="41"/>
      <c r="G632" s="41"/>
      <c r="H632" s="41"/>
      <c r="I632" s="41"/>
      <c r="J632" s="41"/>
      <c r="K632" s="41"/>
      <c r="L632" s="41"/>
      <c r="M632" s="41"/>
      <c r="N632" s="41"/>
      <c r="O632" s="41"/>
    </row>
    <row r="633" spans="1:15" x14ac:dyDescent="0.2">
      <c r="A633" s="41"/>
      <c r="B633" s="41"/>
      <c r="C633" s="41"/>
      <c r="D633" s="41"/>
      <c r="E633" s="41"/>
      <c r="F633" s="41"/>
      <c r="G633" s="41"/>
      <c r="H633" s="41"/>
      <c r="I633" s="41"/>
      <c r="J633" s="41"/>
      <c r="K633" s="41"/>
      <c r="L633" s="41"/>
      <c r="M633" s="41"/>
      <c r="N633" s="41"/>
      <c r="O633" s="41"/>
    </row>
    <row r="634" spans="1:15" x14ac:dyDescent="0.2">
      <c r="A634" s="41"/>
      <c r="B634" s="41"/>
      <c r="C634" s="41"/>
      <c r="D634" s="41"/>
      <c r="E634" s="41"/>
      <c r="F634" s="41"/>
      <c r="G634" s="41"/>
      <c r="H634" s="41"/>
      <c r="I634" s="41"/>
      <c r="J634" s="41"/>
      <c r="K634" s="41"/>
      <c r="L634" s="41"/>
      <c r="M634" s="41"/>
      <c r="N634" s="41"/>
      <c r="O634" s="41"/>
    </row>
    <row r="635" spans="1:15" x14ac:dyDescent="0.2">
      <c r="A635" s="41"/>
      <c r="B635" s="41"/>
      <c r="C635" s="41"/>
      <c r="D635" s="41"/>
      <c r="E635" s="41"/>
      <c r="F635" s="41"/>
      <c r="G635" s="41"/>
      <c r="H635" s="41"/>
      <c r="I635" s="41"/>
      <c r="J635" s="41"/>
      <c r="K635" s="41"/>
      <c r="L635" s="41"/>
      <c r="M635" s="41"/>
      <c r="N635" s="41"/>
      <c r="O635" s="41"/>
    </row>
    <row r="636" spans="1:15" x14ac:dyDescent="0.2">
      <c r="A636" s="41"/>
      <c r="B636" s="41"/>
      <c r="C636" s="41"/>
      <c r="D636" s="41"/>
      <c r="E636" s="41"/>
      <c r="F636" s="41"/>
      <c r="G636" s="41"/>
      <c r="H636" s="41"/>
      <c r="I636" s="41"/>
      <c r="J636" s="41"/>
      <c r="K636" s="41"/>
      <c r="L636" s="41"/>
      <c r="M636" s="41"/>
      <c r="N636" s="41"/>
      <c r="O636" s="41"/>
    </row>
    <row r="637" spans="1:15" x14ac:dyDescent="0.2">
      <c r="A637" s="41"/>
      <c r="B637" s="41"/>
      <c r="C637" s="41"/>
      <c r="D637" s="41"/>
      <c r="E637" s="41"/>
      <c r="F637" s="41"/>
      <c r="G637" s="41"/>
      <c r="H637" s="41"/>
      <c r="I637" s="41"/>
      <c r="J637" s="41"/>
      <c r="K637" s="41"/>
      <c r="L637" s="41"/>
      <c r="M637" s="41"/>
      <c r="N637" s="41"/>
      <c r="O637" s="41"/>
    </row>
    <row r="638" spans="1:15" x14ac:dyDescent="0.2">
      <c r="A638" s="41"/>
      <c r="B638" s="41"/>
      <c r="C638" s="41"/>
      <c r="D638" s="41"/>
      <c r="E638" s="41"/>
      <c r="F638" s="41"/>
      <c r="G638" s="41"/>
      <c r="H638" s="41"/>
      <c r="I638" s="41"/>
      <c r="J638" s="41"/>
      <c r="K638" s="41"/>
      <c r="L638" s="41"/>
      <c r="M638" s="41"/>
      <c r="N638" s="41"/>
      <c r="O638" s="41"/>
    </row>
    <row r="639" spans="1:15" x14ac:dyDescent="0.2">
      <c r="A639" s="41"/>
      <c r="B639" s="41"/>
      <c r="C639" s="41"/>
      <c r="D639" s="41"/>
      <c r="E639" s="41"/>
      <c r="F639" s="41"/>
      <c r="G639" s="41"/>
      <c r="H639" s="41"/>
      <c r="I639" s="41"/>
      <c r="J639" s="41"/>
      <c r="K639" s="41"/>
      <c r="L639" s="41"/>
      <c r="M639" s="41"/>
      <c r="N639" s="41"/>
      <c r="O639" s="41"/>
    </row>
    <row r="640" spans="1:15" x14ac:dyDescent="0.2">
      <c r="A640" s="41"/>
      <c r="B640" s="41"/>
      <c r="C640" s="41"/>
      <c r="D640" s="41"/>
      <c r="E640" s="41"/>
      <c r="F640" s="41"/>
      <c r="G640" s="41"/>
      <c r="H640" s="41"/>
      <c r="I640" s="41"/>
      <c r="J640" s="41"/>
      <c r="K640" s="41"/>
      <c r="L640" s="41"/>
      <c r="M640" s="41"/>
      <c r="N640" s="41"/>
      <c r="O640" s="41"/>
    </row>
    <row r="641" spans="1:15" x14ac:dyDescent="0.2">
      <c r="A641" s="41"/>
      <c r="B641" s="41"/>
      <c r="C641" s="41"/>
      <c r="D641" s="41"/>
      <c r="E641" s="41"/>
      <c r="F641" s="41"/>
      <c r="G641" s="41"/>
      <c r="H641" s="41"/>
      <c r="I641" s="41"/>
      <c r="J641" s="41"/>
      <c r="K641" s="41"/>
      <c r="L641" s="41"/>
      <c r="M641" s="41"/>
      <c r="N641" s="41"/>
      <c r="O641" s="41"/>
    </row>
    <row r="642" spans="1:15" x14ac:dyDescent="0.2">
      <c r="A642" s="41"/>
      <c r="B642" s="41"/>
      <c r="C642" s="41"/>
      <c r="D642" s="41"/>
      <c r="E642" s="41"/>
      <c r="F642" s="41"/>
      <c r="G642" s="41"/>
      <c r="H642" s="41"/>
      <c r="I642" s="41"/>
      <c r="J642" s="41"/>
      <c r="K642" s="41"/>
      <c r="L642" s="41"/>
      <c r="M642" s="41"/>
      <c r="N642" s="41"/>
      <c r="O642" s="41"/>
    </row>
    <row r="643" spans="1:15" x14ac:dyDescent="0.2">
      <c r="A643" s="41"/>
      <c r="B643" s="41"/>
      <c r="C643" s="41"/>
      <c r="D643" s="41"/>
      <c r="E643" s="41"/>
      <c r="F643" s="41"/>
      <c r="G643" s="41"/>
      <c r="H643" s="41"/>
      <c r="I643" s="41"/>
      <c r="J643" s="41"/>
      <c r="K643" s="41"/>
      <c r="L643" s="41"/>
      <c r="M643" s="41"/>
      <c r="N643" s="41"/>
      <c r="O643" s="41"/>
    </row>
    <row r="644" spans="1:15" x14ac:dyDescent="0.2">
      <c r="B644" s="41"/>
      <c r="C644" s="41"/>
      <c r="D644" s="41"/>
      <c r="E644" s="41"/>
      <c r="F644" s="41"/>
      <c r="G644" s="41"/>
      <c r="H644" s="41"/>
      <c r="I644" s="41"/>
      <c r="J644" s="41"/>
      <c r="K644" s="41"/>
      <c r="L644" s="41"/>
      <c r="M644" s="41"/>
      <c r="N644" s="41"/>
      <c r="O644" s="41"/>
    </row>
    <row r="645" spans="1:15" x14ac:dyDescent="0.2">
      <c r="B645" s="41"/>
      <c r="C645" s="41"/>
      <c r="D645" s="41"/>
      <c r="E645" s="41"/>
      <c r="F645" s="41"/>
      <c r="G645" s="41"/>
      <c r="H645" s="41"/>
      <c r="I645" s="41"/>
      <c r="J645" s="41"/>
      <c r="K645" s="41"/>
      <c r="L645" s="41"/>
      <c r="M645" s="41"/>
      <c r="N645" s="41"/>
      <c r="O645" s="41"/>
    </row>
    <row r="646" spans="1:15" x14ac:dyDescent="0.2">
      <c r="A646" s="41"/>
      <c r="B646" s="41"/>
      <c r="C646" s="41"/>
      <c r="D646" s="41"/>
      <c r="E646" s="41"/>
      <c r="F646" s="41"/>
      <c r="G646" s="41"/>
      <c r="H646" s="41"/>
      <c r="I646" s="41"/>
      <c r="J646" s="41"/>
      <c r="K646" s="41"/>
      <c r="L646" s="41"/>
      <c r="M646" s="41"/>
      <c r="N646" s="41"/>
      <c r="O646" s="41"/>
    </row>
    <row r="647" spans="1:15" x14ac:dyDescent="0.2">
      <c r="B647" s="41"/>
      <c r="C647" s="41"/>
      <c r="D647" s="41"/>
      <c r="E647" s="41"/>
      <c r="F647" s="41"/>
      <c r="G647" s="41"/>
      <c r="H647" s="41"/>
      <c r="I647" s="41"/>
      <c r="J647" s="41"/>
      <c r="K647" s="41"/>
      <c r="L647" s="41"/>
      <c r="M647" s="41"/>
      <c r="N647" s="41"/>
      <c r="O647" s="41"/>
    </row>
    <row r="648" spans="1:15" x14ac:dyDescent="0.2">
      <c r="B648" s="41"/>
      <c r="C648" s="41"/>
      <c r="D648" s="41"/>
      <c r="E648" s="41"/>
      <c r="F648" s="41"/>
      <c r="G648" s="41"/>
      <c r="H648" s="41"/>
      <c r="I648" s="41"/>
      <c r="J648" s="41"/>
      <c r="K648" s="41"/>
      <c r="L648" s="41"/>
      <c r="M648" s="41"/>
      <c r="N648" s="41"/>
      <c r="O648" s="41"/>
    </row>
    <row r="649" spans="1:15" x14ac:dyDescent="0.2">
      <c r="B649" s="41"/>
      <c r="C649" s="41"/>
      <c r="D649" s="41"/>
      <c r="E649" s="41"/>
      <c r="F649" s="41"/>
      <c r="G649" s="41"/>
      <c r="H649" s="41"/>
      <c r="I649" s="41"/>
      <c r="J649" s="41"/>
      <c r="K649" s="41"/>
      <c r="L649" s="41"/>
      <c r="M649" s="41"/>
      <c r="N649" s="41"/>
      <c r="O649" s="41"/>
    </row>
    <row r="650" spans="1:15" x14ac:dyDescent="0.2">
      <c r="B650" s="41"/>
      <c r="C650" s="41"/>
      <c r="D650" s="41"/>
      <c r="E650" s="41"/>
      <c r="F650" s="41"/>
      <c r="G650" s="41"/>
      <c r="H650" s="41"/>
      <c r="I650" s="41"/>
      <c r="J650" s="41"/>
      <c r="K650" s="41"/>
      <c r="L650" s="41"/>
      <c r="M650" s="41"/>
      <c r="N650" s="41"/>
      <c r="O650" s="41"/>
    </row>
    <row r="651" spans="1:15" x14ac:dyDescent="0.2">
      <c r="B651" s="41"/>
      <c r="C651" s="41"/>
      <c r="D651" s="41"/>
      <c r="E651" s="41"/>
      <c r="F651" s="41"/>
      <c r="G651" s="41"/>
      <c r="H651" s="41"/>
      <c r="I651" s="41"/>
      <c r="J651" s="41"/>
      <c r="K651" s="41"/>
      <c r="L651" s="41"/>
      <c r="M651" s="41"/>
      <c r="N651" s="41"/>
      <c r="O651" s="41"/>
    </row>
    <row r="652" spans="1:15" x14ac:dyDescent="0.2">
      <c r="A652" s="41" t="s">
        <v>656</v>
      </c>
      <c r="B652" s="41"/>
      <c r="C652" s="41"/>
      <c r="D652" s="41"/>
      <c r="E652" s="41"/>
      <c r="F652" s="41"/>
      <c r="G652" s="41"/>
      <c r="H652" s="41"/>
      <c r="I652" s="41"/>
      <c r="J652" s="41"/>
      <c r="K652" s="41"/>
      <c r="L652" s="41"/>
      <c r="M652" s="41"/>
      <c r="N652" s="41"/>
      <c r="O652" s="41"/>
    </row>
    <row r="653" spans="1:15" x14ac:dyDescent="0.2">
      <c r="A653" s="41" t="s">
        <v>827</v>
      </c>
      <c r="B653" s="41"/>
      <c r="C653" s="41"/>
      <c r="D653" s="41"/>
      <c r="E653" s="41"/>
      <c r="F653" s="41"/>
      <c r="G653" s="41"/>
      <c r="H653" s="41"/>
      <c r="I653" s="41"/>
      <c r="J653" s="41"/>
      <c r="K653" s="41"/>
      <c r="L653" s="41"/>
      <c r="M653" s="41"/>
      <c r="N653" s="41"/>
      <c r="O653" s="41"/>
    </row>
    <row r="654" spans="1:15" x14ac:dyDescent="0.2">
      <c r="A654" s="41"/>
      <c r="B654" s="41"/>
      <c r="C654" s="41"/>
      <c r="D654" s="41"/>
      <c r="E654" s="41"/>
      <c r="F654" s="41"/>
      <c r="G654" s="41"/>
      <c r="H654" s="41"/>
      <c r="I654" s="41"/>
      <c r="J654" s="41"/>
      <c r="K654" s="41"/>
      <c r="L654" s="41"/>
      <c r="M654" s="41"/>
      <c r="N654" s="41"/>
      <c r="O654" s="41"/>
    </row>
    <row r="655" spans="1:15" x14ac:dyDescent="0.2">
      <c r="A655" s="41" t="s">
        <v>657</v>
      </c>
      <c r="B655" s="41"/>
      <c r="C655" s="41"/>
      <c r="D655" s="41"/>
      <c r="E655" s="41"/>
      <c r="F655" s="41"/>
      <c r="G655" s="41"/>
      <c r="H655" s="41"/>
      <c r="I655" s="41"/>
      <c r="J655" s="41"/>
      <c r="K655" s="41"/>
      <c r="L655" s="41"/>
      <c r="M655" s="41"/>
      <c r="N655" s="41"/>
      <c r="O655" s="41"/>
    </row>
    <row r="656" spans="1:15" x14ac:dyDescent="0.2">
      <c r="A656" s="54" t="s">
        <v>621</v>
      </c>
      <c r="B656" s="41"/>
      <c r="C656" s="41"/>
      <c r="D656" s="41"/>
      <c r="E656" s="41"/>
      <c r="F656" s="41"/>
      <c r="G656" s="41"/>
      <c r="H656" s="41"/>
      <c r="I656" s="41"/>
      <c r="J656" s="41"/>
      <c r="K656" s="41"/>
      <c r="L656" s="41"/>
      <c r="M656" s="41"/>
      <c r="N656" s="41"/>
      <c r="O656" s="41"/>
    </row>
    <row r="657" spans="1:15" x14ac:dyDescent="0.2">
      <c r="A657" s="54" t="s">
        <v>622</v>
      </c>
      <c r="B657" s="41"/>
      <c r="C657" s="41"/>
      <c r="D657" s="41"/>
      <c r="E657" s="41"/>
      <c r="F657" s="41"/>
      <c r="G657" s="41"/>
      <c r="H657" s="41"/>
      <c r="I657" s="41"/>
      <c r="J657" s="41"/>
      <c r="K657" s="41"/>
      <c r="L657" s="41"/>
      <c r="M657" s="41"/>
      <c r="N657" s="41"/>
      <c r="O657" s="41"/>
    </row>
    <row r="658" spans="1:15" ht="17.25" customHeight="1" x14ac:dyDescent="0.2">
      <c r="A658" s="44"/>
      <c r="B658" s="44"/>
      <c r="C658" s="44"/>
      <c r="D658" s="44"/>
      <c r="E658" s="44"/>
      <c r="F658" s="44"/>
      <c r="G658" s="44"/>
      <c r="H658" s="44"/>
      <c r="I658" s="44"/>
      <c r="J658" s="44"/>
      <c r="K658" s="44"/>
      <c r="L658" s="44"/>
      <c r="M658" s="44"/>
      <c r="N658" s="44"/>
      <c r="O658" s="44"/>
    </row>
    <row r="659" spans="1:15" ht="17.25" customHeight="1" x14ac:dyDescent="0.2">
      <c r="A659" s="103" t="s">
        <v>1410</v>
      </c>
      <c r="B659" s="104"/>
      <c r="C659" s="104"/>
      <c r="D659" s="104"/>
      <c r="E659" s="104"/>
      <c r="F659" s="104"/>
      <c r="G659" s="104"/>
      <c r="H659" s="104"/>
      <c r="I659" s="104"/>
      <c r="J659" s="104"/>
      <c r="K659" s="104"/>
      <c r="L659" s="104"/>
      <c r="M659" s="105"/>
      <c r="N659" s="44"/>
      <c r="O659" s="44"/>
    </row>
    <row r="660" spans="1:15" x14ac:dyDescent="0.2">
      <c r="A660" s="106"/>
      <c r="B660" s="107"/>
      <c r="C660" s="107"/>
      <c r="D660" s="107"/>
      <c r="E660" s="107"/>
      <c r="F660" s="107"/>
      <c r="G660" s="107"/>
      <c r="H660" s="107"/>
      <c r="I660" s="107"/>
      <c r="J660" s="107"/>
      <c r="K660" s="107"/>
      <c r="L660" s="107"/>
      <c r="M660" s="108"/>
      <c r="N660" s="44"/>
      <c r="O660" s="44"/>
    </row>
    <row r="661" spans="1:15" ht="17.25" customHeight="1" x14ac:dyDescent="0.2">
      <c r="A661" s="109" t="s">
        <v>1410</v>
      </c>
      <c r="B661" s="110"/>
      <c r="C661" s="110"/>
      <c r="D661" s="110"/>
      <c r="E661" s="110"/>
      <c r="F661" s="110"/>
      <c r="G661" s="110"/>
      <c r="H661" s="110"/>
      <c r="I661" s="110"/>
      <c r="J661" s="110"/>
      <c r="K661" s="110"/>
      <c r="L661" s="110"/>
      <c r="M661" s="111"/>
      <c r="N661" s="44"/>
      <c r="O661" s="44"/>
    </row>
    <row r="662" spans="1:15" x14ac:dyDescent="0.2">
      <c r="A662" s="52"/>
      <c r="B662" s="52"/>
      <c r="C662" s="52"/>
      <c r="D662" s="52"/>
      <c r="E662" s="52"/>
      <c r="F662" s="52"/>
      <c r="G662" s="52"/>
      <c r="H662" s="52"/>
      <c r="I662" s="52"/>
      <c r="J662" s="52"/>
      <c r="K662" s="52"/>
      <c r="L662" s="52"/>
      <c r="M662" s="52"/>
      <c r="N662" s="44"/>
      <c r="O662" s="44"/>
    </row>
    <row r="663" spans="1:15" x14ac:dyDescent="0.2">
      <c r="A663" s="44"/>
      <c r="B663" s="44"/>
      <c r="C663" s="44"/>
      <c r="D663" s="44"/>
      <c r="E663" s="44"/>
      <c r="F663" s="44"/>
      <c r="G663" s="44"/>
      <c r="H663" s="44"/>
      <c r="I663" s="44"/>
      <c r="J663" s="44"/>
      <c r="K663" s="44"/>
      <c r="L663" s="44"/>
      <c r="M663" s="44"/>
      <c r="N663" s="44"/>
      <c r="O663" s="45"/>
    </row>
    <row r="677" spans="1:15" x14ac:dyDescent="0.2">
      <c r="A677" s="41" t="s">
        <v>658</v>
      </c>
      <c r="B677" s="41"/>
      <c r="C677" s="41"/>
      <c r="D677" s="41"/>
      <c r="E677" s="41"/>
      <c r="F677" s="41"/>
      <c r="G677" s="41"/>
      <c r="H677" s="41"/>
      <c r="I677" s="41"/>
      <c r="J677" s="41"/>
      <c r="K677" s="41"/>
      <c r="L677" s="41"/>
      <c r="M677" s="41"/>
      <c r="N677" s="41"/>
      <c r="O677" s="41"/>
    </row>
    <row r="678" spans="1:15" x14ac:dyDescent="0.2">
      <c r="A678" s="41"/>
      <c r="B678" s="41"/>
      <c r="C678" s="41"/>
      <c r="D678" s="41"/>
      <c r="E678" s="41"/>
      <c r="F678" s="41"/>
      <c r="G678" s="41"/>
      <c r="H678" s="41"/>
      <c r="I678" s="41"/>
      <c r="J678" s="41"/>
      <c r="K678" s="41"/>
      <c r="L678" s="41"/>
      <c r="M678" s="41"/>
      <c r="N678" s="41"/>
      <c r="O678" s="41"/>
    </row>
    <row r="679" spans="1:15" ht="17.25" customHeight="1" x14ac:dyDescent="0.2">
      <c r="A679" s="103" t="s">
        <v>1412</v>
      </c>
      <c r="B679" s="104"/>
      <c r="C679" s="104"/>
      <c r="D679" s="104"/>
      <c r="E679" s="104"/>
      <c r="F679" s="104"/>
      <c r="G679" s="104"/>
      <c r="H679" s="104"/>
      <c r="I679" s="104"/>
      <c r="J679" s="104"/>
      <c r="K679" s="104"/>
      <c r="L679" s="104"/>
      <c r="M679" s="105"/>
      <c r="N679" s="44"/>
      <c r="O679" s="44"/>
    </row>
    <row r="680" spans="1:15" x14ac:dyDescent="0.2">
      <c r="A680" s="106" t="s">
        <v>1411</v>
      </c>
      <c r="B680" s="107"/>
      <c r="C680" s="107"/>
      <c r="D680" s="107"/>
      <c r="E680" s="107"/>
      <c r="F680" s="107"/>
      <c r="G680" s="107"/>
      <c r="H680" s="107"/>
      <c r="I680" s="107"/>
      <c r="J680" s="107"/>
      <c r="K680" s="107"/>
      <c r="L680" s="107"/>
      <c r="M680" s="108"/>
      <c r="N680" s="44"/>
      <c r="O680" s="44"/>
    </row>
    <row r="681" spans="1:15" x14ac:dyDescent="0.2">
      <c r="A681" s="109" t="b">
        <v>0</v>
      </c>
      <c r="B681" s="110"/>
      <c r="C681" s="110"/>
      <c r="D681" s="110"/>
      <c r="E681" s="110"/>
      <c r="F681" s="110"/>
      <c r="G681" s="110"/>
      <c r="H681" s="110"/>
      <c r="I681" s="110"/>
      <c r="J681" s="110"/>
      <c r="K681" s="110"/>
      <c r="L681" s="110"/>
      <c r="M681" s="111"/>
      <c r="N681" s="44"/>
      <c r="O681" s="44"/>
    </row>
    <row r="682" spans="1:15" x14ac:dyDescent="0.2">
      <c r="A682" s="41"/>
      <c r="B682" s="41"/>
      <c r="C682" s="41"/>
      <c r="D682" s="41"/>
      <c r="E682" s="41"/>
      <c r="F682" s="41"/>
      <c r="G682" s="41"/>
      <c r="H682" s="41"/>
      <c r="I682" s="41"/>
      <c r="J682" s="41"/>
      <c r="K682" s="41"/>
      <c r="L682" s="41"/>
      <c r="M682" s="41"/>
      <c r="N682" s="41"/>
      <c r="O682" s="41"/>
    </row>
    <row r="683" spans="1:15" x14ac:dyDescent="0.2">
      <c r="A683" s="41"/>
      <c r="B683" s="41"/>
      <c r="C683" s="41"/>
      <c r="D683" s="41"/>
      <c r="E683" s="41"/>
      <c r="F683" s="41"/>
      <c r="G683" s="41"/>
      <c r="H683" s="41"/>
      <c r="I683" s="41"/>
      <c r="J683" s="41"/>
      <c r="K683" s="41"/>
      <c r="L683" s="41"/>
      <c r="M683" s="41"/>
      <c r="N683" s="41"/>
      <c r="O683" s="41"/>
    </row>
    <row r="684" spans="1:15" x14ac:dyDescent="0.2">
      <c r="A684" s="41"/>
      <c r="B684" s="41"/>
      <c r="C684" s="41"/>
      <c r="D684" s="41"/>
      <c r="E684" s="41"/>
      <c r="F684" s="41"/>
      <c r="G684" s="41"/>
      <c r="H684" s="41"/>
      <c r="I684" s="41"/>
      <c r="J684" s="41"/>
      <c r="K684" s="41"/>
      <c r="L684" s="41"/>
      <c r="M684" s="41"/>
      <c r="N684" s="41"/>
      <c r="O684" s="41"/>
    </row>
    <row r="685" spans="1:15" x14ac:dyDescent="0.2">
      <c r="A685" s="41"/>
      <c r="B685" s="41"/>
      <c r="C685" s="41"/>
      <c r="D685" s="41"/>
      <c r="E685" s="41"/>
      <c r="F685" s="41"/>
      <c r="G685" s="41"/>
      <c r="H685" s="41"/>
      <c r="I685" s="41"/>
      <c r="J685" s="41"/>
      <c r="K685" s="41"/>
      <c r="L685" s="41"/>
      <c r="M685" s="41"/>
      <c r="N685" s="41"/>
      <c r="O685" s="41"/>
    </row>
    <row r="686" spans="1:15" x14ac:dyDescent="0.2">
      <c r="A686" s="41"/>
      <c r="B686" s="41"/>
      <c r="C686" s="41"/>
      <c r="D686" s="41"/>
      <c r="E686" s="41"/>
      <c r="F686" s="41"/>
      <c r="G686" s="41"/>
      <c r="H686" s="41"/>
      <c r="I686" s="41"/>
      <c r="J686" s="41"/>
      <c r="K686" s="41"/>
      <c r="L686" s="41"/>
      <c r="M686" s="41"/>
      <c r="N686" s="41"/>
      <c r="O686" s="41"/>
    </row>
    <row r="687" spans="1:15" x14ac:dyDescent="0.2">
      <c r="A687" s="41"/>
      <c r="B687" s="41"/>
      <c r="C687" s="41"/>
      <c r="D687" s="41"/>
      <c r="E687" s="41"/>
      <c r="F687" s="41"/>
      <c r="G687" s="41"/>
      <c r="H687" s="41"/>
      <c r="I687" s="41"/>
      <c r="J687" s="41"/>
      <c r="K687" s="41"/>
      <c r="L687" s="41"/>
      <c r="M687" s="41"/>
      <c r="N687" s="41"/>
      <c r="O687" s="41"/>
    </row>
    <row r="688" spans="1:15" x14ac:dyDescent="0.2">
      <c r="A688" s="41"/>
      <c r="B688" s="41"/>
      <c r="C688" s="41"/>
      <c r="D688" s="41"/>
      <c r="E688" s="41"/>
      <c r="F688" s="41"/>
      <c r="G688" s="41"/>
      <c r="H688" s="41"/>
      <c r="I688" s="41"/>
      <c r="J688" s="41"/>
      <c r="K688" s="41"/>
      <c r="L688" s="41"/>
      <c r="M688" s="41"/>
      <c r="N688" s="41"/>
      <c r="O688" s="41"/>
    </row>
    <row r="689" spans="1:15" x14ac:dyDescent="0.2">
      <c r="A689" s="41"/>
      <c r="B689" s="41"/>
      <c r="C689" s="41"/>
      <c r="D689" s="41"/>
      <c r="E689" s="41"/>
      <c r="F689" s="41"/>
      <c r="G689" s="41"/>
      <c r="H689" s="41"/>
      <c r="I689" s="41"/>
      <c r="J689" s="41"/>
      <c r="K689" s="41"/>
      <c r="L689" s="41"/>
      <c r="M689" s="41"/>
      <c r="N689" s="41"/>
      <c r="O689" s="41"/>
    </row>
    <row r="690" spans="1:15" x14ac:dyDescent="0.2">
      <c r="A690" s="41"/>
      <c r="B690" s="41"/>
      <c r="C690" s="41"/>
      <c r="D690" s="41"/>
      <c r="E690" s="41"/>
      <c r="F690" s="41"/>
      <c r="G690" s="41"/>
      <c r="H690" s="41"/>
      <c r="I690" s="41"/>
      <c r="J690" s="41"/>
      <c r="K690" s="41"/>
      <c r="L690" s="41"/>
      <c r="M690" s="41"/>
      <c r="N690" s="41"/>
      <c r="O690" s="41"/>
    </row>
    <row r="691" spans="1:15" x14ac:dyDescent="0.2">
      <c r="A691" s="41"/>
      <c r="B691" s="41"/>
      <c r="C691" s="41"/>
      <c r="D691" s="41"/>
      <c r="E691" s="41"/>
      <c r="F691" s="41"/>
      <c r="G691" s="41"/>
      <c r="H691" s="41"/>
      <c r="I691" s="41"/>
      <c r="J691" s="41"/>
      <c r="K691" s="41"/>
      <c r="L691" s="41"/>
      <c r="M691" s="41"/>
      <c r="N691" s="41"/>
      <c r="O691" s="41"/>
    </row>
    <row r="692" spans="1:15" x14ac:dyDescent="0.2">
      <c r="A692" s="41"/>
      <c r="B692" s="41"/>
      <c r="C692" s="41"/>
      <c r="D692" s="41"/>
      <c r="E692" s="41"/>
      <c r="F692" s="41"/>
      <c r="G692" s="41"/>
      <c r="H692" s="41"/>
      <c r="I692" s="41"/>
      <c r="J692" s="41"/>
      <c r="K692" s="41"/>
      <c r="L692" s="41"/>
      <c r="M692" s="41"/>
      <c r="N692" s="41"/>
      <c r="O692" s="41"/>
    </row>
    <row r="693" spans="1:15" x14ac:dyDescent="0.2">
      <c r="A693" s="41"/>
      <c r="B693" s="41"/>
      <c r="C693" s="41"/>
      <c r="D693" s="41"/>
      <c r="E693" s="41"/>
      <c r="F693" s="41"/>
      <c r="G693" s="41"/>
      <c r="H693" s="41"/>
      <c r="I693" s="41"/>
      <c r="J693" s="41"/>
      <c r="K693" s="41"/>
      <c r="L693" s="41"/>
      <c r="M693" s="41"/>
      <c r="N693" s="41"/>
      <c r="O693" s="41"/>
    </row>
    <row r="694" spans="1:15" x14ac:dyDescent="0.2">
      <c r="A694" s="41"/>
      <c r="B694" s="41"/>
      <c r="C694" s="41"/>
      <c r="D694" s="41"/>
      <c r="E694" s="41"/>
      <c r="F694" s="41"/>
      <c r="G694" s="41"/>
      <c r="H694" s="41"/>
      <c r="I694" s="41"/>
      <c r="J694" s="41"/>
      <c r="K694" s="41"/>
      <c r="L694" s="41"/>
      <c r="M694" s="41"/>
      <c r="N694" s="41"/>
      <c r="O694" s="41"/>
    </row>
    <row r="695" spans="1:15" x14ac:dyDescent="0.2">
      <c r="A695" s="41"/>
      <c r="B695" s="41"/>
      <c r="C695" s="41"/>
      <c r="D695" s="41"/>
      <c r="E695" s="41"/>
      <c r="F695" s="41"/>
      <c r="G695" s="41"/>
      <c r="H695" s="41"/>
      <c r="I695" s="41"/>
      <c r="J695" s="41"/>
      <c r="K695" s="41"/>
      <c r="L695" s="41"/>
      <c r="M695" s="41"/>
      <c r="N695" s="41"/>
      <c r="O695" s="41"/>
    </row>
    <row r="696" spans="1:15" x14ac:dyDescent="0.2">
      <c r="A696" s="41"/>
      <c r="B696" s="41"/>
      <c r="C696" s="41"/>
      <c r="D696" s="41"/>
      <c r="E696" s="41"/>
      <c r="F696" s="41"/>
      <c r="G696" s="41"/>
      <c r="H696" s="41"/>
      <c r="I696" s="41"/>
      <c r="J696" s="41"/>
      <c r="K696" s="41"/>
      <c r="L696" s="41"/>
      <c r="M696" s="41"/>
      <c r="N696" s="41"/>
      <c r="O696" s="41"/>
    </row>
    <row r="697" spans="1:15" x14ac:dyDescent="0.2">
      <c r="A697" s="41"/>
      <c r="B697" s="41"/>
      <c r="C697" s="41"/>
      <c r="D697" s="41"/>
      <c r="E697" s="41"/>
      <c r="F697" s="41"/>
      <c r="G697" s="41"/>
      <c r="H697" s="41"/>
      <c r="I697" s="41"/>
      <c r="J697" s="41"/>
      <c r="K697" s="41"/>
      <c r="L697" s="41"/>
      <c r="M697" s="41"/>
      <c r="N697" s="41"/>
      <c r="O697" s="41"/>
    </row>
    <row r="698" spans="1:15" x14ac:dyDescent="0.2">
      <c r="A698" s="41"/>
      <c r="B698" s="41"/>
      <c r="C698" s="41"/>
      <c r="D698" s="41"/>
      <c r="E698" s="41"/>
      <c r="F698" s="41"/>
      <c r="G698" s="41"/>
      <c r="H698" s="41"/>
      <c r="I698" s="41"/>
      <c r="J698" s="41"/>
      <c r="K698" s="41"/>
      <c r="L698" s="41"/>
      <c r="M698" s="41"/>
      <c r="N698" s="41"/>
      <c r="O698" s="41"/>
    </row>
    <row r="699" spans="1:15" x14ac:dyDescent="0.2">
      <c r="B699" s="41"/>
      <c r="C699" s="41"/>
      <c r="D699" s="41"/>
      <c r="E699" s="41"/>
      <c r="F699" s="41"/>
      <c r="G699" s="41"/>
      <c r="H699" s="41"/>
      <c r="I699" s="41"/>
      <c r="J699" s="41"/>
      <c r="K699" s="41"/>
      <c r="L699" s="41"/>
      <c r="M699" s="41"/>
      <c r="N699" s="41"/>
      <c r="O699" s="41"/>
    </row>
    <row r="700" spans="1:15" x14ac:dyDescent="0.2">
      <c r="A700" s="41" t="s">
        <v>659</v>
      </c>
      <c r="B700" s="41"/>
      <c r="C700" s="41"/>
      <c r="D700" s="41"/>
      <c r="E700" s="41"/>
      <c r="F700" s="41"/>
      <c r="G700" s="41"/>
      <c r="H700" s="41"/>
      <c r="I700" s="41"/>
      <c r="J700" s="41"/>
      <c r="K700" s="41"/>
      <c r="L700" s="41"/>
      <c r="M700" s="41"/>
      <c r="N700" s="41"/>
      <c r="O700" s="41"/>
    </row>
    <row r="701" spans="1:15" x14ac:dyDescent="0.2">
      <c r="A701" s="41" t="s">
        <v>660</v>
      </c>
      <c r="B701" s="41"/>
      <c r="C701" s="41"/>
      <c r="D701" s="41"/>
      <c r="E701" s="41"/>
      <c r="F701" s="41"/>
      <c r="G701" s="41"/>
      <c r="H701" s="41"/>
      <c r="I701" s="41"/>
      <c r="J701" s="41"/>
      <c r="K701" s="41"/>
      <c r="L701" s="41"/>
      <c r="M701" s="41"/>
      <c r="N701" s="41"/>
      <c r="O701" s="41"/>
    </row>
    <row r="702" spans="1:15" x14ac:dyDescent="0.2">
      <c r="A702" s="41"/>
      <c r="B702" s="41"/>
      <c r="C702" s="41"/>
      <c r="D702" s="41"/>
      <c r="E702" s="41"/>
      <c r="F702" s="41"/>
      <c r="G702" s="41"/>
      <c r="H702" s="41"/>
      <c r="I702" s="41"/>
      <c r="J702" s="41"/>
      <c r="K702" s="41"/>
      <c r="L702" s="41"/>
      <c r="M702" s="41"/>
      <c r="N702" s="41"/>
      <c r="O702" s="41"/>
    </row>
    <row r="703" spans="1:15" ht="16.350000000000001" customHeight="1" x14ac:dyDescent="0.2">
      <c r="A703" s="103" t="s">
        <v>1413</v>
      </c>
      <c r="B703" s="104"/>
      <c r="C703" s="104"/>
      <c r="D703" s="104"/>
      <c r="E703" s="104"/>
      <c r="F703" s="104"/>
      <c r="G703" s="104"/>
      <c r="H703" s="104"/>
      <c r="I703" s="104"/>
      <c r="J703" s="104"/>
      <c r="K703" s="104"/>
      <c r="L703" s="104"/>
      <c r="M703" s="105"/>
      <c r="N703" s="41"/>
      <c r="O703" s="41"/>
    </row>
    <row r="704" spans="1:15" ht="16.350000000000001" customHeight="1" x14ac:dyDescent="0.2">
      <c r="A704" s="109" t="s">
        <v>1413</v>
      </c>
      <c r="B704" s="110"/>
      <c r="C704" s="110"/>
      <c r="D704" s="110"/>
      <c r="E704" s="110"/>
      <c r="F704" s="110"/>
      <c r="G704" s="110"/>
      <c r="H704" s="110"/>
      <c r="I704" s="110"/>
      <c r="J704" s="110"/>
      <c r="K704" s="110"/>
      <c r="L704" s="110"/>
      <c r="M704" s="111"/>
      <c r="N704" s="41"/>
      <c r="O704" s="41"/>
    </row>
    <row r="705" spans="1:15" x14ac:dyDescent="0.2">
      <c r="A705" s="41"/>
      <c r="B705" s="41"/>
      <c r="C705" s="41"/>
      <c r="D705" s="41"/>
      <c r="E705" s="41"/>
      <c r="F705" s="41"/>
      <c r="G705" s="41"/>
      <c r="H705" s="41"/>
      <c r="I705" s="41"/>
      <c r="J705" s="41"/>
      <c r="K705" s="41"/>
      <c r="L705" s="41"/>
      <c r="M705" s="41"/>
      <c r="N705" s="41"/>
      <c r="O705" s="41"/>
    </row>
    <row r="706" spans="1:15" x14ac:dyDescent="0.2">
      <c r="A706" s="41"/>
      <c r="B706" s="41"/>
      <c r="C706" s="41"/>
      <c r="D706" s="41"/>
      <c r="E706" s="41"/>
      <c r="F706" s="41"/>
      <c r="G706" s="41"/>
      <c r="H706" s="41"/>
      <c r="I706" s="41"/>
      <c r="J706" s="41"/>
      <c r="K706" s="41"/>
      <c r="L706" s="41"/>
      <c r="M706" s="41"/>
      <c r="N706" s="41"/>
      <c r="O706" s="41"/>
    </row>
    <row r="707" spans="1:15" x14ac:dyDescent="0.2">
      <c r="A707" s="41"/>
      <c r="B707" s="41"/>
      <c r="C707" s="41"/>
      <c r="D707" s="41"/>
      <c r="E707" s="41"/>
      <c r="F707" s="41"/>
      <c r="G707" s="41"/>
      <c r="H707" s="41"/>
      <c r="I707" s="41"/>
      <c r="J707" s="41"/>
      <c r="K707" s="41"/>
      <c r="L707" s="41"/>
      <c r="M707" s="41"/>
      <c r="N707" s="41"/>
      <c r="O707" s="41"/>
    </row>
    <row r="708" spans="1:15" x14ac:dyDescent="0.2">
      <c r="A708" s="41"/>
      <c r="B708" s="41"/>
      <c r="C708" s="41"/>
      <c r="D708" s="41"/>
      <c r="E708" s="41"/>
      <c r="F708" s="41"/>
      <c r="G708" s="41"/>
      <c r="H708" s="41"/>
      <c r="I708" s="41"/>
      <c r="J708" s="41"/>
      <c r="K708" s="41"/>
      <c r="L708" s="41"/>
      <c r="M708" s="41"/>
      <c r="N708" s="41"/>
      <c r="O708" s="41"/>
    </row>
    <row r="709" spans="1:15" x14ac:dyDescent="0.2">
      <c r="A709" s="41"/>
      <c r="B709" s="41"/>
      <c r="C709" s="41"/>
      <c r="D709" s="41"/>
      <c r="E709" s="41"/>
      <c r="F709" s="41"/>
      <c r="G709" s="41"/>
      <c r="H709" s="41"/>
      <c r="I709" s="41"/>
      <c r="J709" s="41"/>
      <c r="K709" s="41"/>
      <c r="L709" s="41"/>
      <c r="M709" s="41"/>
      <c r="N709" s="41"/>
      <c r="O709" s="41"/>
    </row>
    <row r="710" spans="1:15" x14ac:dyDescent="0.2">
      <c r="A710" s="41"/>
      <c r="B710" s="41"/>
      <c r="C710" s="41"/>
      <c r="D710" s="41"/>
      <c r="E710" s="41"/>
      <c r="F710" s="41"/>
      <c r="G710" s="41"/>
      <c r="H710" s="41"/>
      <c r="I710" s="41"/>
      <c r="J710" s="41"/>
      <c r="K710" s="41"/>
      <c r="L710" s="41"/>
      <c r="M710" s="41"/>
      <c r="N710" s="41"/>
      <c r="O710" s="41"/>
    </row>
    <row r="711" spans="1:15" x14ac:dyDescent="0.2">
      <c r="A711" s="41"/>
      <c r="B711" s="41"/>
      <c r="C711" s="41"/>
      <c r="D711" s="41"/>
      <c r="E711" s="41"/>
      <c r="F711" s="41"/>
      <c r="G711" s="41"/>
      <c r="H711" s="41"/>
      <c r="I711" s="41"/>
      <c r="J711" s="41"/>
      <c r="K711" s="41"/>
      <c r="L711" s="41"/>
      <c r="M711" s="41"/>
      <c r="N711" s="41"/>
      <c r="O711" s="41"/>
    </row>
    <row r="712" spans="1:15" x14ac:dyDescent="0.2">
      <c r="A712" s="41"/>
      <c r="B712" s="41"/>
      <c r="C712" s="41"/>
      <c r="D712" s="41"/>
      <c r="E712" s="41"/>
      <c r="F712" s="41"/>
      <c r="G712" s="41"/>
      <c r="H712" s="41"/>
      <c r="I712" s="41"/>
      <c r="J712" s="41"/>
      <c r="K712" s="41"/>
      <c r="L712" s="41"/>
      <c r="M712" s="41"/>
      <c r="N712" s="41"/>
      <c r="O712" s="41"/>
    </row>
    <row r="713" spans="1:15" x14ac:dyDescent="0.2">
      <c r="A713" s="41"/>
      <c r="B713" s="41"/>
      <c r="C713" s="41"/>
      <c r="D713" s="41"/>
      <c r="E713" s="41"/>
      <c r="F713" s="41"/>
      <c r="G713" s="41"/>
      <c r="H713" s="41"/>
      <c r="I713" s="41"/>
      <c r="J713" s="41"/>
      <c r="K713" s="41"/>
      <c r="L713" s="41"/>
      <c r="M713" s="41"/>
      <c r="N713" s="41"/>
      <c r="O713" s="41"/>
    </row>
    <row r="714" spans="1:15" x14ac:dyDescent="0.2">
      <c r="A714" s="41"/>
      <c r="B714" s="41"/>
      <c r="C714" s="41"/>
      <c r="D714" s="41"/>
      <c r="E714" s="41"/>
      <c r="F714" s="41"/>
      <c r="G714" s="41"/>
      <c r="H714" s="41"/>
      <c r="I714" s="41"/>
      <c r="J714" s="41"/>
      <c r="K714" s="41"/>
      <c r="L714" s="41"/>
      <c r="M714" s="41"/>
      <c r="N714" s="41"/>
      <c r="O714" s="41"/>
    </row>
    <row r="715" spans="1:15" x14ac:dyDescent="0.2">
      <c r="A715" s="41"/>
      <c r="B715" s="41"/>
      <c r="C715" s="41"/>
      <c r="D715" s="41"/>
      <c r="E715" s="41"/>
      <c r="F715" s="41"/>
      <c r="G715" s="41"/>
      <c r="H715" s="41"/>
      <c r="I715" s="41"/>
      <c r="J715" s="41"/>
      <c r="K715" s="41"/>
      <c r="L715" s="41"/>
      <c r="M715" s="41"/>
      <c r="N715" s="41"/>
      <c r="O715" s="41"/>
    </row>
    <row r="716" spans="1:15" x14ac:dyDescent="0.2">
      <c r="A716" s="41" t="s">
        <v>623</v>
      </c>
      <c r="B716" s="41"/>
      <c r="C716" s="41"/>
      <c r="D716" s="41"/>
      <c r="E716" s="41"/>
      <c r="F716" s="41"/>
      <c r="G716" s="41"/>
      <c r="H716" s="41"/>
      <c r="I716" s="41"/>
      <c r="J716" s="41"/>
      <c r="K716" s="41"/>
      <c r="L716" s="41"/>
      <c r="M716" s="41"/>
      <c r="N716" s="41"/>
      <c r="O716" s="41"/>
    </row>
    <row r="717" spans="1:15" x14ac:dyDescent="0.2">
      <c r="A717" s="41" t="s">
        <v>624</v>
      </c>
      <c r="B717" s="41"/>
      <c r="C717" s="41"/>
      <c r="D717" s="41"/>
      <c r="E717" s="41"/>
      <c r="F717" s="41"/>
      <c r="G717" s="41"/>
      <c r="H717" s="41"/>
      <c r="I717" s="41"/>
      <c r="J717" s="41"/>
      <c r="K717" s="41"/>
      <c r="L717" s="41"/>
      <c r="M717" s="41"/>
      <c r="N717" s="41"/>
      <c r="O717" s="41"/>
    </row>
    <row r="718" spans="1:15" x14ac:dyDescent="0.2">
      <c r="A718" s="41"/>
      <c r="B718" s="41"/>
      <c r="C718" s="41"/>
      <c r="D718" s="41"/>
      <c r="E718" s="41"/>
      <c r="F718" s="41"/>
      <c r="G718" s="41"/>
      <c r="H718" s="41"/>
      <c r="I718" s="41"/>
      <c r="J718" s="41"/>
      <c r="K718" s="41"/>
      <c r="L718" s="41"/>
      <c r="M718" s="41"/>
      <c r="N718" s="41"/>
      <c r="O718" s="41"/>
    </row>
    <row r="719" spans="1:15" ht="16.350000000000001" customHeight="1" x14ac:dyDescent="0.2">
      <c r="A719" s="103" t="s">
        <v>1414</v>
      </c>
      <c r="B719" s="104"/>
      <c r="C719" s="104"/>
      <c r="D719" s="104"/>
      <c r="E719" s="104"/>
      <c r="F719" s="104"/>
      <c r="G719" s="104"/>
      <c r="H719" s="104"/>
      <c r="I719" s="104"/>
      <c r="J719" s="104"/>
      <c r="K719" s="104"/>
      <c r="L719" s="104"/>
      <c r="M719" s="105"/>
      <c r="N719" s="41"/>
      <c r="O719" s="41"/>
    </row>
    <row r="720" spans="1:15" ht="16.350000000000001" customHeight="1" x14ac:dyDescent="0.2">
      <c r="A720" s="109" t="s">
        <v>1414</v>
      </c>
      <c r="B720" s="110"/>
      <c r="C720" s="110"/>
      <c r="D720" s="110"/>
      <c r="E720" s="110"/>
      <c r="F720" s="110"/>
      <c r="G720" s="110"/>
      <c r="H720" s="110"/>
      <c r="I720" s="110"/>
      <c r="J720" s="110"/>
      <c r="K720" s="110"/>
      <c r="L720" s="110"/>
      <c r="M720" s="111"/>
      <c r="N720" s="41"/>
      <c r="O720" s="41"/>
    </row>
    <row r="721" spans="1:15" x14ac:dyDescent="0.2">
      <c r="A721" s="41"/>
      <c r="B721" s="41"/>
      <c r="C721" s="41"/>
      <c r="D721" s="41"/>
      <c r="E721" s="41"/>
      <c r="F721" s="41"/>
      <c r="G721" s="41"/>
      <c r="H721" s="41"/>
      <c r="I721" s="41"/>
      <c r="J721" s="41"/>
      <c r="K721" s="41"/>
      <c r="L721" s="41"/>
      <c r="M721" s="41"/>
      <c r="N721" s="41"/>
      <c r="O721" s="41"/>
    </row>
    <row r="722" spans="1:15" x14ac:dyDescent="0.2">
      <c r="A722" s="41"/>
      <c r="B722" s="41"/>
      <c r="C722" s="41"/>
      <c r="D722" s="41"/>
      <c r="E722" s="41"/>
      <c r="F722" s="41"/>
      <c r="G722" s="41"/>
      <c r="H722" s="41"/>
      <c r="I722" s="41"/>
      <c r="J722" s="41"/>
      <c r="K722" s="41"/>
      <c r="L722" s="41"/>
      <c r="M722" s="41"/>
      <c r="N722" s="41"/>
      <c r="O722" s="41"/>
    </row>
    <row r="723" spans="1:15" x14ac:dyDescent="0.2">
      <c r="A723" s="41"/>
      <c r="B723" s="41"/>
      <c r="C723" s="41"/>
      <c r="D723" s="41"/>
      <c r="E723" s="41"/>
      <c r="F723" s="41"/>
      <c r="G723" s="41"/>
      <c r="H723" s="41"/>
      <c r="I723" s="41"/>
      <c r="J723" s="41"/>
      <c r="K723" s="41"/>
      <c r="L723" s="41"/>
      <c r="M723" s="41"/>
      <c r="N723" s="41"/>
      <c r="O723" s="41"/>
    </row>
    <row r="724" spans="1:15" x14ac:dyDescent="0.2">
      <c r="A724" s="41"/>
      <c r="B724" s="41"/>
      <c r="C724" s="41"/>
      <c r="D724" s="41"/>
      <c r="E724" s="41"/>
      <c r="F724" s="41"/>
      <c r="G724" s="41"/>
      <c r="H724" s="41"/>
      <c r="I724" s="41"/>
      <c r="J724" s="41"/>
      <c r="K724" s="41"/>
      <c r="L724" s="41"/>
      <c r="M724" s="41"/>
      <c r="N724" s="41"/>
      <c r="O724" s="41"/>
    </row>
    <row r="725" spans="1:15" x14ac:dyDescent="0.2">
      <c r="A725" s="41"/>
      <c r="B725" s="41"/>
      <c r="C725" s="41"/>
      <c r="D725" s="41"/>
      <c r="E725" s="41"/>
      <c r="F725" s="41"/>
      <c r="G725" s="41"/>
      <c r="H725" s="41"/>
      <c r="I725" s="41"/>
      <c r="J725" s="41"/>
      <c r="K725" s="41"/>
      <c r="L725" s="41"/>
      <c r="M725" s="41"/>
      <c r="N725" s="41"/>
      <c r="O725" s="41"/>
    </row>
    <row r="726" spans="1:15" x14ac:dyDescent="0.2">
      <c r="A726" s="41"/>
      <c r="B726" s="41"/>
      <c r="C726" s="41"/>
      <c r="D726" s="41"/>
      <c r="E726" s="41"/>
      <c r="F726" s="41"/>
      <c r="G726" s="41"/>
      <c r="H726" s="41"/>
      <c r="I726" s="41"/>
      <c r="J726" s="41"/>
      <c r="K726" s="41"/>
      <c r="L726" s="41"/>
      <c r="M726" s="41"/>
      <c r="N726" s="41"/>
      <c r="O726" s="41"/>
    </row>
    <row r="727" spans="1:15" x14ac:dyDescent="0.2">
      <c r="A727" s="41"/>
      <c r="B727" s="41"/>
      <c r="C727" s="41"/>
      <c r="D727" s="41"/>
      <c r="E727" s="41"/>
      <c r="F727" s="41"/>
      <c r="G727" s="41"/>
      <c r="H727" s="41"/>
      <c r="I727" s="41"/>
      <c r="J727" s="41"/>
      <c r="K727" s="41"/>
      <c r="L727" s="41"/>
      <c r="M727" s="41"/>
      <c r="N727" s="41"/>
      <c r="O727" s="41"/>
    </row>
    <row r="728" spans="1:15" x14ac:dyDescent="0.2">
      <c r="A728" s="41"/>
      <c r="B728" s="41"/>
      <c r="C728" s="41"/>
      <c r="D728" s="41"/>
      <c r="E728" s="41"/>
      <c r="F728" s="41"/>
      <c r="G728" s="41"/>
      <c r="H728" s="41"/>
      <c r="I728" s="41"/>
      <c r="J728" s="41"/>
      <c r="K728" s="41"/>
      <c r="L728" s="41"/>
      <c r="M728" s="41"/>
      <c r="N728" s="41"/>
      <c r="O728" s="41"/>
    </row>
    <row r="729" spans="1:15" x14ac:dyDescent="0.2">
      <c r="A729" s="41"/>
      <c r="B729" s="41"/>
      <c r="C729" s="41"/>
      <c r="D729" s="41"/>
      <c r="E729" s="41"/>
      <c r="F729" s="41"/>
      <c r="G729" s="41"/>
      <c r="H729" s="41"/>
      <c r="I729" s="41"/>
      <c r="J729" s="41"/>
      <c r="K729" s="41"/>
      <c r="L729" s="41"/>
      <c r="M729" s="41"/>
      <c r="N729" s="41"/>
      <c r="O729" s="41"/>
    </row>
    <row r="730" spans="1:15" x14ac:dyDescent="0.2">
      <c r="A730" s="41"/>
      <c r="B730" s="41"/>
      <c r="C730" s="41"/>
      <c r="D730" s="41"/>
      <c r="E730" s="41"/>
      <c r="F730" s="41"/>
      <c r="G730" s="41"/>
      <c r="H730" s="41"/>
      <c r="I730" s="41"/>
      <c r="J730" s="41"/>
      <c r="K730" s="41"/>
      <c r="L730" s="41"/>
      <c r="M730" s="41"/>
      <c r="N730" s="41"/>
      <c r="O730" s="41"/>
    </row>
    <row r="731" spans="1:15" x14ac:dyDescent="0.2">
      <c r="A731" s="41"/>
      <c r="B731" s="41"/>
      <c r="C731" s="41"/>
      <c r="D731" s="41"/>
      <c r="E731" s="41"/>
      <c r="F731" s="41"/>
      <c r="G731" s="41"/>
      <c r="H731" s="41"/>
      <c r="I731" s="41"/>
      <c r="J731" s="41"/>
      <c r="K731" s="41"/>
      <c r="L731" s="41"/>
      <c r="M731" s="41"/>
      <c r="N731" s="41"/>
      <c r="O731" s="41"/>
    </row>
    <row r="732" spans="1:15" x14ac:dyDescent="0.2">
      <c r="A732" s="41" t="s">
        <v>661</v>
      </c>
    </row>
    <row r="733" spans="1:15" x14ac:dyDescent="0.2">
      <c r="A733" s="41"/>
      <c r="B733" s="41"/>
      <c r="C733" s="41"/>
      <c r="D733" s="41"/>
      <c r="E733" s="41"/>
      <c r="F733" s="41"/>
      <c r="G733" s="41"/>
      <c r="H733" s="41"/>
      <c r="I733" s="41"/>
      <c r="J733" s="41"/>
      <c r="K733" s="41"/>
      <c r="L733" s="41"/>
      <c r="M733" s="41"/>
      <c r="N733" s="41"/>
      <c r="O733" s="41"/>
    </row>
    <row r="734" spans="1:15" ht="17.25" customHeight="1" x14ac:dyDescent="0.2">
      <c r="A734" s="103" t="s">
        <v>1415</v>
      </c>
      <c r="B734" s="104"/>
      <c r="C734" s="104"/>
      <c r="D734" s="104"/>
      <c r="E734" s="104"/>
      <c r="F734" s="104"/>
      <c r="G734" s="104"/>
      <c r="H734" s="104"/>
      <c r="I734" s="104"/>
      <c r="J734" s="104"/>
      <c r="K734" s="104"/>
      <c r="L734" s="104"/>
      <c r="M734" s="105"/>
      <c r="N734" s="44"/>
      <c r="O734" s="44"/>
    </row>
    <row r="735" spans="1:15" x14ac:dyDescent="0.2">
      <c r="A735" s="109" t="s">
        <v>1415</v>
      </c>
      <c r="B735" s="110"/>
      <c r="C735" s="110"/>
      <c r="D735" s="110"/>
      <c r="E735" s="110"/>
      <c r="F735" s="110"/>
      <c r="G735" s="110"/>
      <c r="H735" s="110"/>
      <c r="I735" s="110"/>
      <c r="J735" s="110"/>
      <c r="K735" s="110"/>
      <c r="L735" s="110"/>
      <c r="M735" s="111"/>
      <c r="N735" s="44"/>
      <c r="O735" s="44"/>
    </row>
    <row r="736" spans="1:15" x14ac:dyDescent="0.2">
      <c r="A736" s="41"/>
      <c r="B736" s="41"/>
      <c r="C736" s="41"/>
      <c r="D736" s="41"/>
      <c r="E736" s="41"/>
      <c r="F736" s="41"/>
      <c r="G736" s="41"/>
      <c r="H736" s="41"/>
      <c r="I736" s="41"/>
      <c r="J736" s="41"/>
      <c r="K736" s="41"/>
      <c r="L736" s="41"/>
      <c r="M736" s="41"/>
      <c r="N736" s="41"/>
      <c r="O736" s="41"/>
    </row>
    <row r="737" spans="1:15" x14ac:dyDescent="0.2">
      <c r="A737" s="41"/>
      <c r="B737" s="41"/>
      <c r="C737" s="41"/>
      <c r="D737" s="41"/>
      <c r="E737" s="41"/>
      <c r="F737" s="41"/>
      <c r="G737" s="41"/>
      <c r="H737" s="41"/>
      <c r="I737" s="41"/>
      <c r="J737" s="41"/>
      <c r="K737" s="41"/>
      <c r="L737" s="41"/>
      <c r="M737" s="41"/>
      <c r="N737" s="41"/>
      <c r="O737" s="41"/>
    </row>
    <row r="738" spans="1:15" x14ac:dyDescent="0.2">
      <c r="A738" s="41"/>
      <c r="B738" s="41"/>
      <c r="C738" s="41"/>
      <c r="D738" s="41"/>
      <c r="E738" s="41"/>
      <c r="F738" s="41"/>
      <c r="G738" s="41"/>
      <c r="H738" s="41"/>
      <c r="I738" s="41"/>
      <c r="J738" s="41"/>
      <c r="K738" s="41"/>
      <c r="L738" s="41"/>
      <c r="M738" s="41"/>
      <c r="N738" s="41"/>
      <c r="O738" s="41"/>
    </row>
    <row r="739" spans="1:15" x14ac:dyDescent="0.2">
      <c r="A739" s="41"/>
      <c r="B739" s="41"/>
      <c r="C739" s="41"/>
      <c r="D739" s="41"/>
      <c r="E739" s="41"/>
      <c r="F739" s="41"/>
      <c r="G739" s="41"/>
      <c r="H739" s="41"/>
      <c r="I739" s="41"/>
      <c r="J739" s="41"/>
      <c r="K739" s="41"/>
      <c r="L739" s="41"/>
      <c r="M739" s="41"/>
      <c r="N739" s="41"/>
      <c r="O739" s="41"/>
    </row>
    <row r="740" spans="1:15" x14ac:dyDescent="0.2">
      <c r="A740" s="41"/>
      <c r="B740" s="41"/>
      <c r="C740" s="41"/>
      <c r="D740" s="41"/>
      <c r="E740" s="41"/>
      <c r="F740" s="41"/>
      <c r="G740" s="41"/>
      <c r="H740" s="41"/>
      <c r="I740" s="41"/>
      <c r="J740" s="41"/>
      <c r="K740" s="41"/>
      <c r="L740" s="41"/>
      <c r="M740" s="41"/>
      <c r="N740" s="41"/>
      <c r="O740" s="41"/>
    </row>
    <row r="741" spans="1:15" x14ac:dyDescent="0.2">
      <c r="A741" s="41"/>
      <c r="B741" s="41"/>
      <c r="C741" s="41"/>
      <c r="D741" s="41"/>
      <c r="E741" s="41"/>
      <c r="F741" s="41"/>
      <c r="G741" s="41"/>
      <c r="H741" s="41"/>
      <c r="I741" s="41"/>
      <c r="J741" s="41"/>
      <c r="K741" s="41"/>
      <c r="L741" s="41"/>
      <c r="M741" s="41"/>
      <c r="N741" s="41"/>
      <c r="O741" s="41"/>
    </row>
    <row r="742" spans="1:15" x14ac:dyDescent="0.2">
      <c r="A742" s="41"/>
      <c r="B742" s="41"/>
      <c r="C742" s="41"/>
      <c r="D742" s="41"/>
      <c r="E742" s="41"/>
      <c r="F742" s="41"/>
      <c r="G742" s="41"/>
      <c r="H742" s="41"/>
      <c r="I742" s="41"/>
      <c r="J742" s="41"/>
      <c r="K742" s="41"/>
      <c r="L742" s="41"/>
      <c r="M742" s="41"/>
      <c r="N742" s="41"/>
      <c r="O742" s="41"/>
    </row>
    <row r="743" spans="1:15" x14ac:dyDescent="0.2">
      <c r="A743" s="41"/>
      <c r="B743" s="41"/>
      <c r="C743" s="41"/>
      <c r="D743" s="41"/>
      <c r="E743" s="41"/>
      <c r="F743" s="41"/>
      <c r="G743" s="41"/>
      <c r="H743" s="41"/>
      <c r="I743" s="41"/>
      <c r="J743" s="41"/>
      <c r="K743" s="41"/>
      <c r="L743" s="41"/>
      <c r="M743" s="41"/>
      <c r="N743" s="41"/>
      <c r="O743" s="41"/>
    </row>
    <row r="744" spans="1:15" x14ac:dyDescent="0.2">
      <c r="A744" s="41"/>
      <c r="B744" s="41"/>
      <c r="C744" s="41"/>
      <c r="D744" s="41"/>
      <c r="E744" s="41"/>
      <c r="F744" s="41"/>
      <c r="G744" s="41"/>
      <c r="H744" s="41"/>
      <c r="I744" s="41"/>
      <c r="J744" s="41"/>
      <c r="K744" s="41"/>
      <c r="L744" s="41"/>
      <c r="M744" s="41"/>
      <c r="N744" s="41"/>
      <c r="O744" s="41"/>
    </row>
    <row r="745" spans="1:15" x14ac:dyDescent="0.2">
      <c r="A745" s="41"/>
      <c r="B745" s="41"/>
      <c r="C745" s="41"/>
      <c r="D745" s="41"/>
      <c r="E745" s="41"/>
      <c r="F745" s="41"/>
      <c r="G745" s="41"/>
      <c r="H745" s="41"/>
      <c r="I745" s="41"/>
      <c r="J745" s="41"/>
      <c r="K745" s="41"/>
      <c r="L745" s="41"/>
      <c r="M745" s="41"/>
      <c r="N745" s="41"/>
      <c r="O745" s="41"/>
    </row>
    <row r="746" spans="1:15" x14ac:dyDescent="0.2">
      <c r="A746" s="41" t="s">
        <v>625</v>
      </c>
      <c r="B746" s="41"/>
      <c r="C746" s="41"/>
      <c r="D746" s="41"/>
      <c r="E746" s="41"/>
      <c r="F746" s="41"/>
      <c r="G746" s="41"/>
      <c r="H746" s="41"/>
      <c r="I746" s="41"/>
      <c r="J746" s="41"/>
      <c r="K746" s="41"/>
      <c r="L746" s="41"/>
      <c r="M746" s="41"/>
      <c r="N746" s="41"/>
      <c r="O746" s="41"/>
    </row>
    <row r="747" spans="1:15" x14ac:dyDescent="0.2">
      <c r="A747" s="41"/>
      <c r="B747" s="41"/>
      <c r="C747" s="41"/>
      <c r="D747" s="41"/>
      <c r="E747" s="41"/>
      <c r="F747" s="41"/>
      <c r="G747" s="41"/>
      <c r="H747" s="41"/>
      <c r="I747" s="41"/>
      <c r="J747" s="41"/>
      <c r="K747" s="41"/>
      <c r="L747" s="41"/>
      <c r="M747" s="41"/>
      <c r="N747" s="41"/>
      <c r="O747" s="41"/>
    </row>
    <row r="748" spans="1:15" ht="17.25" customHeight="1" x14ac:dyDescent="0.2">
      <c r="A748" s="103" t="s">
        <v>1416</v>
      </c>
      <c r="B748" s="104"/>
      <c r="C748" s="104"/>
      <c r="D748" s="104"/>
      <c r="E748" s="104"/>
      <c r="F748" s="104"/>
      <c r="G748" s="104"/>
      <c r="H748" s="104"/>
      <c r="I748" s="104"/>
      <c r="J748" s="104"/>
      <c r="K748" s="104"/>
      <c r="L748" s="104"/>
      <c r="M748" s="105"/>
      <c r="N748" s="53"/>
      <c r="O748" s="44"/>
    </row>
    <row r="749" spans="1:15" x14ac:dyDescent="0.2">
      <c r="A749" s="106"/>
      <c r="B749" s="107"/>
      <c r="C749" s="107"/>
      <c r="D749" s="107"/>
      <c r="E749" s="107"/>
      <c r="F749" s="107"/>
      <c r="G749" s="107"/>
      <c r="H749" s="107"/>
      <c r="I749" s="107"/>
      <c r="J749" s="107"/>
      <c r="K749" s="107"/>
      <c r="L749" s="107"/>
      <c r="M749" s="108"/>
      <c r="N749" s="53"/>
      <c r="O749" s="44"/>
    </row>
    <row r="750" spans="1:15" ht="16.350000000000001" customHeight="1" x14ac:dyDescent="0.2">
      <c r="A750" s="109" t="s">
        <v>1416</v>
      </c>
      <c r="B750" s="110"/>
      <c r="C750" s="110"/>
      <c r="D750" s="110"/>
      <c r="E750" s="110"/>
      <c r="F750" s="110"/>
      <c r="G750" s="110"/>
      <c r="H750" s="110"/>
      <c r="I750" s="110"/>
      <c r="J750" s="110"/>
      <c r="K750" s="110"/>
      <c r="L750" s="110"/>
      <c r="M750" s="111"/>
      <c r="N750" s="53"/>
      <c r="O750" s="44"/>
    </row>
    <row r="751" spans="1:15" x14ac:dyDescent="0.2">
      <c r="A751" s="41"/>
      <c r="B751" s="41"/>
      <c r="C751" s="41"/>
      <c r="D751" s="41"/>
      <c r="E751" s="41"/>
      <c r="F751" s="41"/>
      <c r="G751" s="41"/>
      <c r="H751" s="41"/>
      <c r="I751" s="41"/>
      <c r="J751" s="41"/>
      <c r="K751" s="41"/>
      <c r="L751" s="41"/>
      <c r="M751" s="41"/>
      <c r="N751" s="41"/>
      <c r="O751" s="41"/>
    </row>
    <row r="752" spans="1:15" x14ac:dyDescent="0.2">
      <c r="A752" s="41"/>
      <c r="B752" s="41"/>
      <c r="C752" s="41"/>
      <c r="D752" s="41"/>
      <c r="E752" s="41"/>
      <c r="F752" s="41"/>
      <c r="G752" s="41"/>
      <c r="H752" s="41"/>
      <c r="I752" s="41"/>
      <c r="J752" s="41"/>
      <c r="K752" s="41"/>
      <c r="L752" s="41"/>
      <c r="M752" s="41"/>
      <c r="N752" s="41"/>
      <c r="O752" s="41"/>
    </row>
    <row r="753" spans="1:15" x14ac:dyDescent="0.2">
      <c r="A753" s="41"/>
      <c r="B753" s="41"/>
      <c r="C753" s="41"/>
      <c r="D753" s="41"/>
      <c r="E753" s="41"/>
      <c r="F753" s="41"/>
      <c r="G753" s="41"/>
      <c r="H753" s="41"/>
      <c r="I753" s="41"/>
      <c r="J753" s="41"/>
      <c r="K753" s="41"/>
      <c r="L753" s="41"/>
      <c r="M753" s="41"/>
      <c r="N753" s="41"/>
      <c r="O753" s="41"/>
    </row>
    <row r="754" spans="1:15" x14ac:dyDescent="0.2">
      <c r="A754" s="41"/>
      <c r="B754" s="41"/>
      <c r="C754" s="41"/>
      <c r="D754" s="41"/>
      <c r="E754" s="41"/>
      <c r="F754" s="41"/>
      <c r="G754" s="41"/>
      <c r="H754" s="41"/>
      <c r="I754" s="41"/>
      <c r="J754" s="41"/>
      <c r="K754" s="41"/>
      <c r="L754" s="41"/>
      <c r="M754" s="41"/>
      <c r="N754" s="41"/>
      <c r="O754" s="41"/>
    </row>
    <row r="755" spans="1:15" x14ac:dyDescent="0.2">
      <c r="A755" s="41"/>
      <c r="B755" s="41"/>
      <c r="C755" s="41"/>
      <c r="D755" s="41"/>
      <c r="E755" s="41"/>
      <c r="F755" s="41"/>
      <c r="G755" s="41"/>
      <c r="H755" s="41"/>
      <c r="I755" s="41"/>
      <c r="J755" s="41"/>
      <c r="K755" s="41"/>
      <c r="L755" s="41"/>
      <c r="M755" s="41"/>
      <c r="N755" s="41"/>
      <c r="O755" s="41"/>
    </row>
    <row r="756" spans="1:15" x14ac:dyDescent="0.2">
      <c r="A756" s="41"/>
      <c r="B756" s="41"/>
      <c r="C756" s="41"/>
      <c r="D756" s="41"/>
      <c r="E756" s="41"/>
      <c r="F756" s="41"/>
      <c r="G756" s="41"/>
      <c r="H756" s="41"/>
      <c r="I756" s="41"/>
      <c r="J756" s="41"/>
      <c r="K756" s="41"/>
      <c r="L756" s="41"/>
      <c r="M756" s="41"/>
      <c r="N756" s="41"/>
      <c r="O756" s="41"/>
    </row>
    <row r="757" spans="1:15" x14ac:dyDescent="0.2">
      <c r="A757" s="41"/>
      <c r="B757" s="41"/>
      <c r="C757" s="41"/>
      <c r="D757" s="41"/>
      <c r="E757" s="41"/>
      <c r="F757" s="41"/>
      <c r="G757" s="41"/>
      <c r="H757" s="41"/>
      <c r="I757" s="41"/>
      <c r="J757" s="41"/>
      <c r="K757" s="41"/>
      <c r="L757" s="41"/>
      <c r="M757" s="41"/>
      <c r="N757" s="41"/>
      <c r="O757" s="41"/>
    </row>
    <row r="758" spans="1:15" x14ac:dyDescent="0.2">
      <c r="A758" s="41"/>
      <c r="B758" s="41"/>
      <c r="C758" s="41"/>
      <c r="D758" s="41"/>
      <c r="E758" s="41"/>
      <c r="F758" s="41"/>
      <c r="G758" s="41"/>
      <c r="H758" s="41"/>
      <c r="I758" s="41"/>
      <c r="J758" s="41"/>
      <c r="K758" s="41"/>
      <c r="L758" s="41"/>
      <c r="M758" s="41"/>
      <c r="N758" s="41"/>
      <c r="O758" s="41"/>
    </row>
    <row r="759" spans="1:15" x14ac:dyDescent="0.2">
      <c r="A759" s="41"/>
      <c r="B759" s="41"/>
      <c r="C759" s="41"/>
      <c r="D759" s="41"/>
      <c r="E759" s="41"/>
      <c r="F759" s="41"/>
      <c r="G759" s="41"/>
      <c r="H759" s="41"/>
      <c r="I759" s="41"/>
      <c r="J759" s="41"/>
      <c r="K759" s="41"/>
      <c r="L759" s="41"/>
      <c r="M759" s="41"/>
      <c r="N759" s="41"/>
      <c r="O759" s="41"/>
    </row>
    <row r="765" spans="1:15" x14ac:dyDescent="0.2">
      <c r="A765" s="41" t="s">
        <v>843</v>
      </c>
    </row>
    <row r="766" spans="1:15" x14ac:dyDescent="0.2">
      <c r="A766" s="41" t="s">
        <v>662</v>
      </c>
    </row>
    <row r="767" spans="1:15" x14ac:dyDescent="0.2">
      <c r="A767" s="41"/>
    </row>
    <row r="768" spans="1:15" ht="17.25" customHeight="1" x14ac:dyDescent="0.2">
      <c r="A768" s="103" t="s">
        <v>1417</v>
      </c>
      <c r="B768" s="104"/>
      <c r="C768" s="104"/>
      <c r="D768" s="104"/>
      <c r="E768" s="104"/>
      <c r="F768" s="104"/>
      <c r="G768" s="104"/>
      <c r="H768" s="104"/>
      <c r="I768" s="104"/>
      <c r="J768" s="104"/>
      <c r="K768" s="104"/>
      <c r="L768" s="104"/>
      <c r="M768" s="105"/>
      <c r="N768" s="53"/>
      <c r="O768" s="44"/>
    </row>
    <row r="769" spans="1:15" x14ac:dyDescent="0.2">
      <c r="A769" s="106" t="s">
        <v>1417</v>
      </c>
      <c r="B769" s="107"/>
      <c r="C769" s="107"/>
      <c r="D769" s="107"/>
      <c r="E769" s="107"/>
      <c r="F769" s="107"/>
      <c r="G769" s="107"/>
      <c r="H769" s="107"/>
      <c r="I769" s="107"/>
      <c r="J769" s="107"/>
      <c r="K769" s="107"/>
      <c r="L769" s="107"/>
      <c r="M769" s="108"/>
      <c r="N769" s="53"/>
      <c r="O769" s="44"/>
    </row>
    <row r="770" spans="1:15" x14ac:dyDescent="0.2">
      <c r="A770" s="109" t="b">
        <v>0</v>
      </c>
      <c r="B770" s="110"/>
      <c r="C770" s="110"/>
      <c r="D770" s="110"/>
      <c r="E770" s="110"/>
      <c r="F770" s="110"/>
      <c r="G770" s="110"/>
      <c r="H770" s="110"/>
      <c r="I770" s="110"/>
      <c r="J770" s="110"/>
      <c r="K770" s="110"/>
      <c r="L770" s="110"/>
      <c r="M770" s="111"/>
      <c r="N770" s="53"/>
      <c r="O770" s="44"/>
    </row>
    <row r="772" spans="1:15" ht="16.5" customHeight="1" x14ac:dyDescent="0.2">
      <c r="A772" s="45"/>
      <c r="B772" s="45"/>
      <c r="C772" s="45"/>
      <c r="D772" s="45"/>
      <c r="E772" s="45"/>
      <c r="F772" s="45"/>
      <c r="G772" s="45"/>
      <c r="H772" s="45"/>
      <c r="I772" s="45"/>
      <c r="J772" s="45"/>
      <c r="K772" s="45"/>
      <c r="L772" s="45"/>
      <c r="M772" s="45"/>
      <c r="N772" s="45"/>
      <c r="O772" s="45"/>
    </row>
    <row r="773" spans="1:15" x14ac:dyDescent="0.2">
      <c r="A773" s="45"/>
      <c r="B773" s="45"/>
      <c r="C773" s="45"/>
      <c r="D773" s="45"/>
      <c r="E773" s="45"/>
      <c r="F773" s="45"/>
      <c r="G773" s="45"/>
      <c r="H773" s="45"/>
      <c r="I773" s="45"/>
      <c r="J773" s="45"/>
      <c r="K773" s="45"/>
      <c r="L773" s="45"/>
      <c r="M773" s="45"/>
      <c r="N773" s="45"/>
      <c r="O773" s="45"/>
    </row>
    <row r="775" spans="1:15" ht="17.25" customHeight="1" x14ac:dyDescent="0.2">
      <c r="A775" s="45"/>
      <c r="B775" s="45"/>
      <c r="C775" s="45"/>
      <c r="D775" s="45"/>
      <c r="E775" s="45"/>
      <c r="F775" s="45"/>
      <c r="G775" s="45"/>
      <c r="H775" s="45"/>
      <c r="I775" s="45"/>
      <c r="J775" s="45"/>
      <c r="K775" s="45"/>
      <c r="L775" s="45"/>
      <c r="M775" s="45"/>
      <c r="N775" s="45"/>
      <c r="O775" s="45"/>
    </row>
    <row r="776" spans="1:15" x14ac:dyDescent="0.2">
      <c r="A776" s="45"/>
      <c r="B776" s="45"/>
      <c r="C776" s="45"/>
      <c r="D776" s="45"/>
      <c r="E776" s="45"/>
      <c r="F776" s="45"/>
      <c r="G776" s="45"/>
      <c r="H776" s="45"/>
      <c r="I776" s="45"/>
      <c r="J776" s="45"/>
      <c r="K776" s="45"/>
      <c r="L776" s="45"/>
      <c r="M776" s="45"/>
      <c r="N776" s="45"/>
      <c r="O776" s="45"/>
    </row>
    <row r="777" spans="1:15" x14ac:dyDescent="0.2">
      <c r="A777" s="45"/>
      <c r="B777" s="45"/>
      <c r="C777" s="45"/>
      <c r="D777" s="45"/>
      <c r="E777" s="45"/>
      <c r="F777" s="45"/>
      <c r="G777" s="45"/>
      <c r="H777" s="45"/>
      <c r="I777" s="45"/>
      <c r="J777" s="45"/>
      <c r="K777" s="45"/>
      <c r="L777" s="45"/>
      <c r="M777" s="45"/>
      <c r="N777" s="45"/>
      <c r="O777" s="45"/>
    </row>
    <row r="796" spans="1:15" x14ac:dyDescent="0.2">
      <c r="A796" s="41" t="s">
        <v>714</v>
      </c>
      <c r="B796" s="41"/>
      <c r="C796" s="41"/>
      <c r="D796" s="41"/>
      <c r="E796" s="41"/>
      <c r="F796" s="41"/>
      <c r="G796" s="41"/>
      <c r="H796" s="41"/>
      <c r="I796" s="41"/>
      <c r="J796" s="41"/>
      <c r="K796" s="41"/>
      <c r="L796" s="41"/>
      <c r="M796" s="41"/>
      <c r="N796" s="41"/>
      <c r="O796" s="41"/>
    </row>
    <row r="797" spans="1:15" x14ac:dyDescent="0.2">
      <c r="A797" s="41" t="s">
        <v>715</v>
      </c>
      <c r="B797" s="41"/>
      <c r="C797" s="41"/>
      <c r="D797" s="41"/>
      <c r="E797" s="41"/>
      <c r="F797" s="41"/>
      <c r="G797" s="41"/>
      <c r="H797" s="41"/>
      <c r="I797" s="41"/>
      <c r="J797" s="41"/>
      <c r="K797" s="41"/>
      <c r="L797" s="41"/>
      <c r="M797" s="41"/>
      <c r="N797" s="41"/>
      <c r="O797" s="41"/>
    </row>
    <row r="798" spans="1:15" ht="17.25" customHeight="1" x14ac:dyDescent="0.2">
      <c r="A798" s="44"/>
      <c r="B798" s="44"/>
      <c r="C798" s="44"/>
      <c r="D798" s="44"/>
      <c r="E798" s="44"/>
      <c r="F798" s="44"/>
      <c r="G798" s="44"/>
      <c r="H798" s="44"/>
      <c r="I798" s="44"/>
      <c r="J798" s="44"/>
      <c r="K798" s="44"/>
      <c r="L798" s="44"/>
      <c r="M798" s="44"/>
      <c r="N798" s="44"/>
      <c r="O798" s="44"/>
    </row>
    <row r="799" spans="1:15" ht="17.25" customHeight="1" x14ac:dyDescent="0.2">
      <c r="A799" s="103" t="s">
        <v>1418</v>
      </c>
      <c r="B799" s="104"/>
      <c r="C799" s="104"/>
      <c r="D799" s="104"/>
      <c r="E799" s="104"/>
      <c r="F799" s="104"/>
      <c r="G799" s="104"/>
      <c r="H799" s="104"/>
      <c r="I799" s="104"/>
      <c r="J799" s="104"/>
      <c r="K799" s="104"/>
      <c r="L799" s="104"/>
      <c r="M799" s="105"/>
      <c r="N799" s="44"/>
      <c r="O799" s="44"/>
    </row>
    <row r="800" spans="1:15" x14ac:dyDescent="0.2">
      <c r="A800" s="106"/>
      <c r="B800" s="107"/>
      <c r="C800" s="107"/>
      <c r="D800" s="107"/>
      <c r="E800" s="107"/>
      <c r="F800" s="107"/>
      <c r="G800" s="107"/>
      <c r="H800" s="107"/>
      <c r="I800" s="107"/>
      <c r="J800" s="107"/>
      <c r="K800" s="107"/>
      <c r="L800" s="107"/>
      <c r="M800" s="108"/>
      <c r="N800" s="44"/>
      <c r="O800" s="44"/>
    </row>
    <row r="801" spans="1:15" x14ac:dyDescent="0.2">
      <c r="A801" s="109" t="s">
        <v>1418</v>
      </c>
      <c r="B801" s="110"/>
      <c r="C801" s="110"/>
      <c r="D801" s="110"/>
      <c r="E801" s="110"/>
      <c r="F801" s="110"/>
      <c r="G801" s="110"/>
      <c r="H801" s="110"/>
      <c r="I801" s="110"/>
      <c r="J801" s="110"/>
      <c r="K801" s="110"/>
      <c r="L801" s="110"/>
      <c r="M801" s="111"/>
      <c r="N801" s="44"/>
      <c r="O801" s="44"/>
    </row>
    <row r="802" spans="1:15" x14ac:dyDescent="0.2">
      <c r="A802" s="41"/>
      <c r="B802" s="41"/>
      <c r="C802" s="41"/>
      <c r="D802" s="41"/>
      <c r="E802" s="41"/>
      <c r="F802" s="41"/>
      <c r="G802" s="41"/>
      <c r="H802" s="41"/>
      <c r="I802" s="41"/>
      <c r="J802" s="41"/>
      <c r="K802" s="41"/>
      <c r="L802" s="41"/>
      <c r="M802" s="41"/>
      <c r="N802" s="41"/>
      <c r="O802" s="41"/>
    </row>
    <row r="803" spans="1:15" x14ac:dyDescent="0.2">
      <c r="A803" s="41"/>
      <c r="B803" s="41"/>
      <c r="C803" s="41"/>
      <c r="D803" s="41"/>
      <c r="E803" s="41"/>
      <c r="F803" s="41"/>
      <c r="G803" s="41"/>
      <c r="H803" s="41"/>
      <c r="I803" s="41"/>
      <c r="J803" s="41"/>
      <c r="K803" s="41"/>
      <c r="L803" s="41"/>
      <c r="M803" s="41"/>
      <c r="N803" s="41"/>
      <c r="O803" s="41"/>
    </row>
    <row r="804" spans="1:15" x14ac:dyDescent="0.2">
      <c r="A804" s="41"/>
      <c r="B804" s="41"/>
      <c r="C804" s="41"/>
      <c r="D804" s="41"/>
      <c r="E804" s="41"/>
      <c r="F804" s="41"/>
      <c r="G804" s="41"/>
      <c r="H804" s="41"/>
      <c r="I804" s="41"/>
      <c r="J804" s="41"/>
      <c r="K804" s="41"/>
      <c r="L804" s="41"/>
      <c r="M804" s="41"/>
      <c r="N804" s="41"/>
      <c r="O804" s="41"/>
    </row>
    <row r="805" spans="1:15" x14ac:dyDescent="0.2">
      <c r="A805" s="41"/>
      <c r="B805" s="41"/>
      <c r="C805" s="41"/>
      <c r="D805" s="41"/>
      <c r="E805" s="41"/>
      <c r="F805" s="41"/>
      <c r="G805" s="41"/>
      <c r="H805" s="41"/>
      <c r="I805" s="41"/>
      <c r="J805" s="41"/>
      <c r="K805" s="41"/>
      <c r="L805" s="41"/>
      <c r="M805" s="41"/>
      <c r="N805" s="41"/>
      <c r="O805" s="41"/>
    </row>
    <row r="806" spans="1:15" x14ac:dyDescent="0.2">
      <c r="A806" s="41"/>
      <c r="B806" s="41"/>
      <c r="C806" s="41"/>
      <c r="D806" s="41"/>
      <c r="E806" s="41"/>
      <c r="F806" s="41"/>
      <c r="G806" s="41"/>
      <c r="H806" s="41"/>
      <c r="I806" s="41"/>
      <c r="J806" s="41"/>
      <c r="K806" s="41"/>
      <c r="L806" s="41"/>
      <c r="M806" s="41"/>
      <c r="N806" s="41"/>
      <c r="O806" s="41"/>
    </row>
    <row r="807" spans="1:15" x14ac:dyDescent="0.2">
      <c r="A807" s="41"/>
      <c r="B807" s="41"/>
      <c r="C807" s="41"/>
      <c r="D807" s="41"/>
      <c r="E807" s="41"/>
      <c r="F807" s="41"/>
      <c r="G807" s="41"/>
      <c r="H807" s="41"/>
      <c r="I807" s="41"/>
      <c r="J807" s="41"/>
      <c r="K807" s="41"/>
      <c r="L807" s="41"/>
      <c r="M807" s="41"/>
      <c r="N807" s="41"/>
      <c r="O807" s="41"/>
    </row>
    <row r="808" spans="1:15" x14ac:dyDescent="0.2">
      <c r="A808" s="41"/>
      <c r="B808" s="41"/>
      <c r="C808" s="41"/>
      <c r="D808" s="41"/>
      <c r="E808" s="41"/>
      <c r="F808" s="41"/>
      <c r="G808" s="41"/>
      <c r="H808" s="41"/>
      <c r="I808" s="41"/>
      <c r="J808" s="41"/>
      <c r="K808" s="41"/>
      <c r="L808" s="41"/>
      <c r="M808" s="41"/>
      <c r="N808" s="41"/>
      <c r="O808" s="41"/>
    </row>
    <row r="809" spans="1:15" x14ac:dyDescent="0.2">
      <c r="A809" s="41"/>
      <c r="B809" s="41"/>
      <c r="C809" s="41"/>
      <c r="D809" s="41"/>
      <c r="E809" s="41"/>
      <c r="F809" s="41"/>
      <c r="G809" s="41"/>
      <c r="H809" s="41"/>
      <c r="I809" s="41"/>
      <c r="J809" s="41"/>
      <c r="K809" s="41"/>
      <c r="L809" s="41"/>
      <c r="M809" s="41"/>
      <c r="N809" s="41"/>
      <c r="O809" s="41"/>
    </row>
    <row r="810" spans="1:15" x14ac:dyDescent="0.2">
      <c r="A810" s="41"/>
      <c r="B810" s="41"/>
      <c r="C810" s="41"/>
      <c r="D810" s="41"/>
      <c r="E810" s="41"/>
      <c r="F810" s="41"/>
      <c r="G810" s="41"/>
      <c r="H810" s="41"/>
      <c r="I810" s="41"/>
      <c r="J810" s="41"/>
      <c r="K810" s="41"/>
      <c r="L810" s="41"/>
      <c r="M810" s="41"/>
      <c r="N810" s="41"/>
      <c r="O810" s="41"/>
    </row>
    <row r="811" spans="1:15" x14ac:dyDescent="0.2">
      <c r="A811" s="41"/>
      <c r="B811" s="41"/>
      <c r="C811" s="41"/>
      <c r="D811" s="41"/>
      <c r="E811" s="41"/>
      <c r="F811" s="41"/>
      <c r="G811" s="41"/>
      <c r="H811" s="41"/>
      <c r="I811" s="41"/>
      <c r="J811" s="41"/>
      <c r="K811" s="41"/>
      <c r="L811" s="41"/>
      <c r="M811" s="41"/>
      <c r="N811" s="41"/>
      <c r="O811" s="41"/>
    </row>
    <row r="812" spans="1:15" x14ac:dyDescent="0.2">
      <c r="A812" s="41"/>
      <c r="B812" s="41"/>
      <c r="C812" s="41"/>
      <c r="D812" s="41"/>
      <c r="E812" s="41"/>
      <c r="F812" s="41"/>
      <c r="G812" s="41"/>
      <c r="H812" s="41"/>
      <c r="I812" s="41"/>
      <c r="J812" s="41"/>
      <c r="K812" s="41"/>
      <c r="L812" s="41"/>
      <c r="M812" s="41"/>
      <c r="N812" s="41"/>
      <c r="O812" s="41"/>
    </row>
    <row r="813" spans="1:15" x14ac:dyDescent="0.2">
      <c r="A813" s="41"/>
      <c r="B813" s="41"/>
      <c r="C813" s="41"/>
      <c r="D813" s="41"/>
      <c r="E813" s="41"/>
      <c r="F813" s="41"/>
      <c r="G813" s="41"/>
      <c r="H813" s="41"/>
      <c r="I813" s="41"/>
      <c r="J813" s="41"/>
      <c r="K813" s="41"/>
      <c r="L813" s="41"/>
      <c r="M813" s="41"/>
      <c r="N813" s="41"/>
      <c r="O813" s="41"/>
    </row>
    <row r="814" spans="1:15" x14ac:dyDescent="0.2">
      <c r="A814" s="41"/>
      <c r="B814" s="41"/>
      <c r="C814" s="41"/>
      <c r="D814" s="41"/>
      <c r="E814" s="41"/>
      <c r="F814" s="41"/>
      <c r="G814" s="41"/>
      <c r="H814" s="41"/>
      <c r="I814" s="41"/>
      <c r="J814" s="41"/>
      <c r="K814" s="41"/>
      <c r="L814" s="41"/>
      <c r="M814" s="41"/>
      <c r="N814" s="41"/>
      <c r="O814" s="41"/>
    </row>
    <row r="815" spans="1:15" x14ac:dyDescent="0.2">
      <c r="A815" s="41"/>
      <c r="B815" s="41"/>
      <c r="C815" s="41"/>
      <c r="D815" s="41"/>
      <c r="E815" s="41"/>
      <c r="F815" s="41"/>
      <c r="G815" s="41"/>
      <c r="H815" s="41"/>
      <c r="I815" s="41"/>
      <c r="J815" s="41"/>
      <c r="K815" s="41"/>
      <c r="L815" s="41"/>
      <c r="M815" s="41"/>
      <c r="N815" s="41"/>
      <c r="O815" s="41"/>
    </row>
    <row r="816" spans="1:15" x14ac:dyDescent="0.2">
      <c r="A816" s="41"/>
      <c r="B816" s="41"/>
      <c r="C816" s="41"/>
      <c r="D816" s="41"/>
      <c r="E816" s="41"/>
      <c r="F816" s="41"/>
      <c r="G816" s="41"/>
      <c r="H816" s="41"/>
      <c r="I816" s="41"/>
      <c r="J816" s="41"/>
      <c r="K816" s="41"/>
      <c r="L816" s="41"/>
      <c r="M816" s="41"/>
      <c r="N816" s="41"/>
      <c r="O816" s="41"/>
    </row>
    <row r="817" spans="1:15" x14ac:dyDescent="0.2">
      <c r="A817" s="41"/>
      <c r="B817" s="41"/>
      <c r="C817" s="41"/>
      <c r="D817" s="41"/>
      <c r="E817" s="41"/>
      <c r="F817" s="41"/>
      <c r="G817" s="41"/>
      <c r="H817" s="41"/>
      <c r="I817" s="41"/>
      <c r="J817" s="41"/>
      <c r="K817" s="41"/>
      <c r="L817" s="41"/>
      <c r="M817" s="41"/>
      <c r="N817" s="41"/>
      <c r="O817" s="41"/>
    </row>
    <row r="818" spans="1:15" x14ac:dyDescent="0.2">
      <c r="A818" s="41"/>
      <c r="B818" s="41"/>
      <c r="C818" s="41"/>
      <c r="D818" s="41"/>
      <c r="E818" s="41"/>
      <c r="F818" s="41"/>
      <c r="G818" s="41"/>
      <c r="H818" s="41"/>
      <c r="I818" s="41"/>
      <c r="J818" s="41"/>
      <c r="K818" s="41"/>
      <c r="L818" s="41"/>
      <c r="M818" s="41"/>
      <c r="N818" s="41"/>
      <c r="O818" s="41"/>
    </row>
    <row r="819" spans="1:15" x14ac:dyDescent="0.2">
      <c r="A819" s="41"/>
      <c r="B819" s="41"/>
      <c r="C819" s="41"/>
      <c r="D819" s="41"/>
      <c r="E819" s="41"/>
      <c r="F819" s="41"/>
      <c r="G819" s="41"/>
      <c r="H819" s="41"/>
      <c r="I819" s="41"/>
      <c r="J819" s="41"/>
      <c r="K819" s="41"/>
      <c r="L819" s="41"/>
      <c r="M819" s="41"/>
      <c r="N819" s="41"/>
      <c r="O819" s="41"/>
    </row>
    <row r="820" spans="1:15" x14ac:dyDescent="0.2">
      <c r="A820" s="41"/>
      <c r="B820" s="41"/>
      <c r="C820" s="41"/>
      <c r="D820" s="41"/>
      <c r="E820" s="41"/>
      <c r="F820" s="41"/>
      <c r="G820" s="41"/>
      <c r="H820" s="41"/>
      <c r="I820" s="41"/>
      <c r="J820" s="41"/>
      <c r="K820" s="41"/>
      <c r="L820" s="41"/>
      <c r="M820" s="41"/>
      <c r="N820" s="41"/>
      <c r="O820" s="41"/>
    </row>
    <row r="821" spans="1:15" x14ac:dyDescent="0.2">
      <c r="A821" s="41"/>
      <c r="B821" s="41"/>
      <c r="C821" s="41"/>
      <c r="D821" s="41"/>
      <c r="E821" s="41"/>
      <c r="F821" s="41"/>
      <c r="G821" s="41"/>
      <c r="H821" s="41"/>
      <c r="I821" s="41"/>
      <c r="J821" s="41"/>
      <c r="K821" s="41"/>
      <c r="L821" s="41"/>
      <c r="M821" s="41"/>
      <c r="N821" s="41"/>
      <c r="O821" s="41"/>
    </row>
    <row r="822" spans="1:15" x14ac:dyDescent="0.2">
      <c r="B822" s="41"/>
      <c r="C822" s="41"/>
      <c r="D822" s="41"/>
      <c r="E822" s="41"/>
      <c r="F822" s="41"/>
      <c r="G822" s="41"/>
      <c r="H822" s="41"/>
      <c r="I822" s="41"/>
      <c r="J822" s="41"/>
      <c r="K822" s="41"/>
      <c r="L822" s="41"/>
      <c r="M822" s="41"/>
      <c r="N822" s="41"/>
      <c r="O822" s="41"/>
    </row>
    <row r="823" spans="1:15" x14ac:dyDescent="0.2">
      <c r="B823" s="41"/>
      <c r="C823" s="41"/>
      <c r="D823" s="41"/>
      <c r="E823" s="41"/>
      <c r="F823" s="41"/>
      <c r="G823" s="41"/>
      <c r="H823" s="41"/>
      <c r="I823" s="41"/>
      <c r="J823" s="41"/>
      <c r="K823" s="41"/>
      <c r="L823" s="41"/>
      <c r="M823" s="41"/>
      <c r="N823" s="41"/>
      <c r="O823" s="41"/>
    </row>
    <row r="824" spans="1:15" x14ac:dyDescent="0.2">
      <c r="B824" s="41"/>
      <c r="C824" s="41"/>
      <c r="D824" s="41"/>
      <c r="E824" s="41"/>
      <c r="F824" s="41"/>
      <c r="G824" s="41"/>
      <c r="H824" s="41"/>
      <c r="I824" s="41"/>
      <c r="J824" s="41"/>
      <c r="K824" s="41"/>
      <c r="L824" s="41"/>
      <c r="M824" s="41"/>
      <c r="N824" s="41"/>
      <c r="O824" s="41"/>
    </row>
    <row r="825" spans="1:15" x14ac:dyDescent="0.2">
      <c r="B825" s="41"/>
      <c r="C825" s="41"/>
      <c r="D825" s="41"/>
      <c r="E825" s="41"/>
      <c r="F825" s="41"/>
      <c r="G825" s="41"/>
      <c r="H825" s="41"/>
      <c r="I825" s="41"/>
      <c r="J825" s="41"/>
      <c r="K825" s="41"/>
      <c r="L825" s="41"/>
      <c r="M825" s="41"/>
      <c r="N825" s="41"/>
      <c r="O825" s="41"/>
    </row>
    <row r="826" spans="1:15" x14ac:dyDescent="0.2">
      <c r="B826" s="41"/>
      <c r="C826" s="41"/>
      <c r="D826" s="41"/>
      <c r="E826" s="41"/>
      <c r="F826" s="41"/>
      <c r="G826" s="41"/>
      <c r="H826" s="41"/>
      <c r="I826" s="41"/>
      <c r="J826" s="41"/>
      <c r="K826" s="41"/>
      <c r="L826" s="41"/>
      <c r="M826" s="41"/>
      <c r="N826" s="41"/>
      <c r="O826" s="41"/>
    </row>
    <row r="827" spans="1:15" x14ac:dyDescent="0.2">
      <c r="B827" s="41"/>
      <c r="C827" s="41"/>
      <c r="D827" s="41"/>
      <c r="E827" s="41"/>
      <c r="F827" s="41"/>
      <c r="G827" s="41"/>
      <c r="H827" s="41"/>
      <c r="I827" s="41"/>
      <c r="J827" s="41"/>
      <c r="K827" s="41"/>
      <c r="L827" s="41"/>
      <c r="M827" s="41"/>
      <c r="N827" s="41"/>
      <c r="O827" s="41"/>
    </row>
    <row r="828" spans="1:15" x14ac:dyDescent="0.2">
      <c r="A828" s="41" t="s">
        <v>664</v>
      </c>
      <c r="B828" s="41"/>
      <c r="C828" s="41"/>
      <c r="D828" s="41"/>
      <c r="E828" s="41"/>
      <c r="F828" s="41"/>
      <c r="G828" s="41"/>
      <c r="H828" s="41"/>
      <c r="I828" s="41"/>
      <c r="J828" s="41"/>
      <c r="K828" s="41"/>
      <c r="L828" s="41"/>
      <c r="M828" s="41"/>
      <c r="N828" s="41"/>
      <c r="O828" s="41"/>
    </row>
    <row r="829" spans="1:15" x14ac:dyDescent="0.2">
      <c r="A829" s="41" t="s">
        <v>626</v>
      </c>
      <c r="B829" s="41"/>
      <c r="C829" s="41"/>
      <c r="D829" s="41"/>
      <c r="E829" s="41"/>
      <c r="F829" s="41"/>
      <c r="G829" s="41"/>
      <c r="H829" s="41"/>
      <c r="I829" s="41"/>
      <c r="J829" s="41"/>
      <c r="K829" s="41"/>
      <c r="L829" s="41"/>
      <c r="M829" s="41"/>
      <c r="N829" s="41"/>
      <c r="O829" s="41"/>
    </row>
    <row r="830" spans="1:15" x14ac:dyDescent="0.2">
      <c r="A830" s="41"/>
      <c r="B830" s="41"/>
      <c r="C830" s="41"/>
      <c r="D830" s="41"/>
      <c r="E830" s="41"/>
      <c r="F830" s="41"/>
      <c r="G830" s="41"/>
      <c r="H830" s="41"/>
      <c r="I830" s="41"/>
      <c r="J830" s="41"/>
      <c r="K830" s="41"/>
      <c r="L830" s="41"/>
      <c r="M830" s="41"/>
      <c r="N830" s="41"/>
      <c r="O830" s="41"/>
    </row>
    <row r="831" spans="1:15" ht="17.25" customHeight="1" x14ac:dyDescent="0.2">
      <c r="A831" s="103" t="s">
        <v>1419</v>
      </c>
      <c r="B831" s="104"/>
      <c r="C831" s="104"/>
      <c r="D831" s="104"/>
      <c r="E831" s="104"/>
      <c r="F831" s="104"/>
      <c r="G831" s="104"/>
      <c r="H831" s="104"/>
      <c r="I831" s="104"/>
      <c r="J831" s="104"/>
      <c r="K831" s="104"/>
      <c r="L831" s="104"/>
      <c r="M831" s="105"/>
      <c r="N831" s="53"/>
      <c r="O831" s="44"/>
    </row>
    <row r="832" spans="1:15" x14ac:dyDescent="0.2">
      <c r="A832" s="106" t="b">
        <v>0</v>
      </c>
      <c r="B832" s="107"/>
      <c r="C832" s="107"/>
      <c r="D832" s="107"/>
      <c r="E832" s="107"/>
      <c r="F832" s="107"/>
      <c r="G832" s="107"/>
      <c r="H832" s="107"/>
      <c r="I832" s="107"/>
      <c r="J832" s="107"/>
      <c r="K832" s="107"/>
      <c r="L832" s="107"/>
      <c r="M832" s="108"/>
      <c r="N832" s="53"/>
      <c r="O832" s="44"/>
    </row>
    <row r="833" spans="1:15" x14ac:dyDescent="0.2">
      <c r="A833" s="109"/>
      <c r="B833" s="110"/>
      <c r="C833" s="110"/>
      <c r="D833" s="110"/>
      <c r="E833" s="110"/>
      <c r="F833" s="110"/>
      <c r="G833" s="110"/>
      <c r="H833" s="110"/>
      <c r="I833" s="110"/>
      <c r="J833" s="110"/>
      <c r="K833" s="110"/>
      <c r="L833" s="110"/>
      <c r="M833" s="111"/>
      <c r="N833" s="53"/>
      <c r="O833" s="44"/>
    </row>
    <row r="834" spans="1:15" x14ac:dyDescent="0.2">
      <c r="A834" s="41"/>
      <c r="B834" s="41"/>
      <c r="C834" s="41"/>
      <c r="D834" s="41"/>
      <c r="E834" s="41"/>
      <c r="F834" s="41"/>
      <c r="G834" s="41"/>
      <c r="H834" s="41"/>
      <c r="I834" s="41"/>
      <c r="J834" s="41"/>
      <c r="K834" s="41"/>
      <c r="L834" s="41"/>
      <c r="M834" s="41"/>
      <c r="N834" s="41"/>
      <c r="O834" s="41"/>
    </row>
    <row r="835" spans="1:15" x14ac:dyDescent="0.2">
      <c r="A835" s="41"/>
      <c r="B835" s="41"/>
      <c r="C835" s="41"/>
      <c r="D835" s="41"/>
      <c r="E835" s="41"/>
      <c r="F835" s="41"/>
      <c r="G835" s="41"/>
      <c r="H835" s="41"/>
      <c r="I835" s="41"/>
      <c r="J835" s="41"/>
      <c r="K835" s="41"/>
      <c r="L835" s="41"/>
      <c r="M835" s="41"/>
      <c r="N835" s="41"/>
      <c r="O835" s="41"/>
    </row>
    <row r="836" spans="1:15" x14ac:dyDescent="0.2">
      <c r="A836" s="41"/>
      <c r="B836" s="41"/>
      <c r="C836" s="41"/>
      <c r="D836" s="41"/>
      <c r="E836" s="41"/>
      <c r="F836" s="41"/>
      <c r="G836" s="41"/>
      <c r="H836" s="41"/>
      <c r="I836" s="41"/>
      <c r="J836" s="41"/>
      <c r="K836" s="41"/>
      <c r="L836" s="41"/>
      <c r="M836" s="41"/>
      <c r="N836" s="41"/>
      <c r="O836" s="41"/>
    </row>
    <row r="837" spans="1:15" x14ac:dyDescent="0.2">
      <c r="A837" s="41"/>
      <c r="B837" s="41"/>
      <c r="C837" s="41"/>
      <c r="D837" s="41"/>
      <c r="E837" s="41"/>
      <c r="F837" s="41"/>
      <c r="G837" s="41"/>
      <c r="H837" s="41"/>
      <c r="I837" s="41"/>
      <c r="J837" s="41"/>
      <c r="K837" s="41"/>
      <c r="L837" s="41"/>
      <c r="M837" s="41"/>
      <c r="N837" s="41"/>
      <c r="O837" s="41"/>
    </row>
    <row r="838" spans="1:15" x14ac:dyDescent="0.2">
      <c r="A838" s="41"/>
      <c r="B838" s="41"/>
      <c r="C838" s="41"/>
      <c r="D838" s="41"/>
      <c r="E838" s="41"/>
      <c r="F838" s="41"/>
      <c r="G838" s="41"/>
      <c r="H838" s="41"/>
      <c r="I838" s="41"/>
      <c r="J838" s="41"/>
      <c r="K838" s="41"/>
      <c r="L838" s="41"/>
      <c r="M838" s="41"/>
      <c r="N838" s="41"/>
      <c r="O838" s="41"/>
    </row>
    <row r="839" spans="1:15" x14ac:dyDescent="0.2">
      <c r="A839" s="41"/>
      <c r="B839" s="41"/>
      <c r="C839" s="41"/>
      <c r="D839" s="41"/>
      <c r="E839" s="41"/>
      <c r="F839" s="41"/>
      <c r="G839" s="41"/>
      <c r="H839" s="41"/>
      <c r="I839" s="41"/>
      <c r="J839" s="41"/>
      <c r="K839" s="41"/>
      <c r="L839" s="41"/>
      <c r="M839" s="41"/>
      <c r="N839" s="41"/>
      <c r="O839" s="41"/>
    </row>
    <row r="840" spans="1:15" ht="17.25" customHeight="1" x14ac:dyDescent="0.2">
      <c r="A840" s="44"/>
      <c r="B840" s="44"/>
      <c r="C840" s="44"/>
      <c r="D840" s="44"/>
      <c r="E840" s="44"/>
      <c r="F840" s="44"/>
      <c r="G840" s="44"/>
      <c r="H840" s="44"/>
      <c r="I840" s="44"/>
      <c r="J840" s="44"/>
      <c r="K840" s="44"/>
      <c r="L840" s="44"/>
      <c r="M840" s="44"/>
      <c r="N840" s="44"/>
      <c r="O840" s="44"/>
    </row>
    <row r="841" spans="1:15" x14ac:dyDescent="0.2">
      <c r="A841" s="44"/>
      <c r="B841" s="44"/>
      <c r="C841" s="44"/>
      <c r="D841" s="44"/>
      <c r="E841" s="44"/>
      <c r="F841" s="44"/>
      <c r="G841" s="44"/>
      <c r="H841" s="44"/>
      <c r="I841" s="44"/>
      <c r="J841" s="44"/>
      <c r="K841" s="44"/>
      <c r="L841" s="44"/>
      <c r="M841" s="44"/>
      <c r="N841" s="44"/>
      <c r="O841" s="44"/>
    </row>
    <row r="842" spans="1:15" x14ac:dyDescent="0.2">
      <c r="A842" s="44"/>
      <c r="B842" s="44"/>
      <c r="C842" s="44"/>
      <c r="D842" s="44"/>
      <c r="E842" s="44"/>
      <c r="F842" s="44"/>
      <c r="G842" s="44"/>
      <c r="H842" s="44"/>
      <c r="I842" s="44"/>
      <c r="J842" s="44"/>
      <c r="K842" s="44"/>
      <c r="L842" s="44"/>
      <c r="M842" s="44"/>
      <c r="N842" s="44"/>
      <c r="O842" s="44"/>
    </row>
    <row r="843" spans="1:15" x14ac:dyDescent="0.2">
      <c r="A843" s="41"/>
      <c r="B843" s="41"/>
      <c r="C843" s="41"/>
      <c r="D843" s="41"/>
      <c r="E843" s="41"/>
      <c r="F843" s="41"/>
      <c r="G843" s="41"/>
      <c r="H843" s="41"/>
      <c r="I843" s="41"/>
      <c r="J843" s="41"/>
      <c r="K843" s="41"/>
      <c r="L843" s="41"/>
      <c r="M843" s="41"/>
      <c r="N843" s="41"/>
      <c r="O843" s="41"/>
    </row>
    <row r="844" spans="1:15" x14ac:dyDescent="0.2">
      <c r="A844" s="41"/>
      <c r="B844" s="41"/>
      <c r="C844" s="41"/>
      <c r="D844" s="41"/>
      <c r="E844" s="41"/>
      <c r="F844" s="41"/>
      <c r="G844" s="41"/>
      <c r="H844" s="41"/>
      <c r="I844" s="41"/>
      <c r="J844" s="41"/>
      <c r="K844" s="41"/>
      <c r="L844" s="41"/>
      <c r="M844" s="41"/>
      <c r="N844" s="41"/>
      <c r="O844" s="41"/>
    </row>
    <row r="845" spans="1:15" x14ac:dyDescent="0.2">
      <c r="A845" s="41"/>
      <c r="B845" s="41"/>
      <c r="C845" s="41"/>
      <c r="D845" s="41"/>
      <c r="E845" s="41"/>
      <c r="F845" s="41"/>
      <c r="G845" s="41"/>
      <c r="H845" s="41"/>
      <c r="I845" s="41"/>
      <c r="J845" s="41"/>
      <c r="K845" s="41"/>
      <c r="L845" s="41"/>
      <c r="M845" s="41"/>
      <c r="N845" s="41"/>
      <c r="O845" s="41"/>
    </row>
    <row r="846" spans="1:15" x14ac:dyDescent="0.2">
      <c r="A846" s="41"/>
      <c r="B846" s="41"/>
      <c r="C846" s="41"/>
      <c r="D846" s="41"/>
      <c r="E846" s="41"/>
      <c r="F846" s="41"/>
      <c r="G846" s="41"/>
      <c r="H846" s="41"/>
      <c r="I846" s="41"/>
      <c r="J846" s="41"/>
      <c r="K846" s="41"/>
      <c r="L846" s="41"/>
      <c r="M846" s="41"/>
      <c r="N846" s="41"/>
      <c r="O846" s="41"/>
    </row>
    <row r="847" spans="1:15" x14ac:dyDescent="0.2">
      <c r="A847" s="41"/>
      <c r="B847" s="41"/>
      <c r="C847" s="41"/>
      <c r="D847" s="41"/>
      <c r="E847" s="41"/>
      <c r="F847" s="41"/>
      <c r="G847" s="41"/>
      <c r="H847" s="41"/>
      <c r="I847" s="41"/>
      <c r="J847" s="41"/>
      <c r="K847" s="41"/>
      <c r="L847" s="41"/>
      <c r="M847" s="41"/>
      <c r="N847" s="41"/>
      <c r="O847" s="41"/>
    </row>
    <row r="848" spans="1:15" x14ac:dyDescent="0.2">
      <c r="A848" s="41"/>
      <c r="B848" s="41"/>
      <c r="C848" s="41"/>
      <c r="D848" s="41"/>
      <c r="E848" s="41"/>
      <c r="F848" s="41"/>
      <c r="G848" s="41"/>
      <c r="H848" s="41"/>
      <c r="I848" s="41"/>
      <c r="J848" s="41"/>
      <c r="K848" s="41"/>
      <c r="L848" s="41"/>
      <c r="M848" s="41"/>
      <c r="N848" s="41"/>
      <c r="O848" s="41"/>
    </row>
    <row r="849" spans="1:15" x14ac:dyDescent="0.2">
      <c r="A849" s="41"/>
      <c r="B849" s="41"/>
      <c r="C849" s="41"/>
      <c r="D849" s="41"/>
      <c r="E849" s="41"/>
      <c r="F849" s="41"/>
      <c r="G849" s="41"/>
      <c r="H849" s="41"/>
      <c r="I849" s="41"/>
      <c r="J849" s="41"/>
      <c r="K849" s="41"/>
      <c r="L849" s="41"/>
      <c r="M849" s="41"/>
      <c r="N849" s="41"/>
      <c r="O849" s="41"/>
    </row>
    <row r="850" spans="1:15" x14ac:dyDescent="0.2">
      <c r="A850" s="41"/>
      <c r="B850" s="41"/>
      <c r="C850" s="41"/>
      <c r="D850" s="41"/>
      <c r="E850" s="41"/>
      <c r="F850" s="41"/>
      <c r="G850" s="41"/>
      <c r="H850" s="41"/>
      <c r="I850" s="41"/>
      <c r="J850" s="41"/>
      <c r="K850" s="41"/>
      <c r="L850" s="41"/>
      <c r="M850" s="41"/>
      <c r="N850" s="41"/>
      <c r="O850" s="41"/>
    </row>
    <row r="851" spans="1:15" x14ac:dyDescent="0.2">
      <c r="A851" s="41"/>
      <c r="B851" s="41"/>
      <c r="C851" s="41"/>
      <c r="D851" s="41"/>
      <c r="E851" s="41"/>
      <c r="F851" s="41"/>
      <c r="G851" s="41"/>
      <c r="H851" s="41"/>
      <c r="I851" s="41"/>
      <c r="J851" s="41"/>
      <c r="K851" s="41"/>
      <c r="L851" s="41"/>
      <c r="M851" s="41"/>
      <c r="N851" s="41"/>
      <c r="O851" s="41"/>
    </row>
    <row r="852" spans="1:15" x14ac:dyDescent="0.2">
      <c r="A852" s="41"/>
      <c r="B852" s="41"/>
      <c r="C852" s="41"/>
      <c r="D852" s="41"/>
      <c r="E852" s="41"/>
      <c r="F852" s="41"/>
      <c r="G852" s="41"/>
      <c r="H852" s="41"/>
      <c r="I852" s="41"/>
      <c r="J852" s="41"/>
      <c r="K852" s="41"/>
      <c r="L852" s="41"/>
      <c r="M852" s="41"/>
      <c r="N852" s="41"/>
      <c r="O852" s="41"/>
    </row>
    <row r="853" spans="1:15" x14ac:dyDescent="0.2">
      <c r="A853" s="41"/>
      <c r="B853" s="41"/>
      <c r="C853" s="41"/>
      <c r="D853" s="41"/>
      <c r="E853" s="41"/>
      <c r="F853" s="41"/>
      <c r="G853" s="41"/>
      <c r="H853" s="41"/>
      <c r="I853" s="41"/>
      <c r="J853" s="41"/>
      <c r="K853" s="41"/>
      <c r="L853" s="41"/>
      <c r="M853" s="41"/>
      <c r="N853" s="41"/>
      <c r="O853" s="41"/>
    </row>
    <row r="854" spans="1:15" x14ac:dyDescent="0.2">
      <c r="A854" s="41"/>
      <c r="B854" s="41"/>
      <c r="C854" s="41"/>
      <c r="D854" s="41"/>
      <c r="E854" s="41"/>
      <c r="F854" s="41"/>
      <c r="G854" s="41"/>
      <c r="H854" s="41"/>
      <c r="I854" s="41"/>
      <c r="J854" s="41"/>
      <c r="K854" s="41"/>
      <c r="L854" s="41"/>
      <c r="M854" s="41"/>
      <c r="N854" s="41"/>
      <c r="O854" s="41"/>
    </row>
    <row r="855" spans="1:15" x14ac:dyDescent="0.2">
      <c r="A855" s="41"/>
      <c r="B855" s="41"/>
      <c r="C855" s="41"/>
      <c r="D855" s="41"/>
      <c r="E855" s="41"/>
      <c r="F855" s="41"/>
      <c r="G855" s="41"/>
      <c r="H855" s="41"/>
      <c r="I855" s="41"/>
      <c r="J855" s="41"/>
      <c r="K855" s="41"/>
      <c r="L855" s="41"/>
      <c r="M855" s="41"/>
      <c r="N855" s="41"/>
      <c r="O855" s="41"/>
    </row>
    <row r="856" spans="1:15" x14ac:dyDescent="0.2">
      <c r="A856" s="41"/>
      <c r="B856" s="41"/>
      <c r="C856" s="41"/>
      <c r="D856" s="41"/>
      <c r="E856" s="41"/>
      <c r="F856" s="41"/>
      <c r="G856" s="41"/>
      <c r="H856" s="41"/>
      <c r="I856" s="41"/>
      <c r="J856" s="41"/>
      <c r="K856" s="41"/>
      <c r="L856" s="41"/>
      <c r="M856" s="41"/>
      <c r="N856" s="41"/>
      <c r="O856" s="41"/>
    </row>
    <row r="857" spans="1:15" x14ac:dyDescent="0.2">
      <c r="A857" s="41"/>
      <c r="B857" s="41"/>
      <c r="C857" s="41"/>
      <c r="D857" s="41"/>
      <c r="E857" s="41"/>
      <c r="F857" s="41"/>
      <c r="G857" s="41"/>
      <c r="H857" s="41"/>
      <c r="I857" s="41"/>
      <c r="J857" s="41"/>
      <c r="K857" s="41"/>
      <c r="L857" s="41"/>
      <c r="M857" s="41"/>
      <c r="N857" s="41"/>
      <c r="O857" s="41"/>
    </row>
    <row r="858" spans="1:15" x14ac:dyDescent="0.2">
      <c r="A858" s="41"/>
      <c r="B858" s="41"/>
      <c r="C858" s="41"/>
      <c r="D858" s="41"/>
      <c r="E858" s="41"/>
      <c r="F858" s="41"/>
      <c r="G858" s="41"/>
      <c r="H858" s="41"/>
      <c r="I858" s="41"/>
      <c r="J858" s="41"/>
      <c r="K858" s="41"/>
      <c r="L858" s="41"/>
      <c r="M858" s="41"/>
      <c r="N858" s="41"/>
      <c r="O858" s="41"/>
    </row>
    <row r="859" spans="1:15" x14ac:dyDescent="0.2">
      <c r="A859" s="41"/>
      <c r="B859" s="41"/>
      <c r="C859" s="41"/>
      <c r="D859" s="41"/>
      <c r="E859" s="41"/>
      <c r="F859" s="41"/>
      <c r="G859" s="41"/>
      <c r="H859" s="41"/>
      <c r="I859" s="41"/>
      <c r="J859" s="41"/>
      <c r="K859" s="41"/>
      <c r="L859" s="41"/>
      <c r="M859" s="41"/>
      <c r="N859" s="41"/>
      <c r="O859" s="41"/>
    </row>
    <row r="860" spans="1:15" x14ac:dyDescent="0.2">
      <c r="A860" s="41" t="s">
        <v>769</v>
      </c>
      <c r="B860" s="41"/>
      <c r="C860" s="41"/>
      <c r="D860" s="41"/>
      <c r="E860" s="41"/>
      <c r="F860" s="41"/>
      <c r="G860" s="41"/>
      <c r="H860" s="41"/>
      <c r="I860" s="41"/>
      <c r="J860" s="41"/>
      <c r="K860" s="41"/>
      <c r="L860" s="41"/>
      <c r="M860" s="41"/>
      <c r="N860" s="41"/>
      <c r="O860" s="41"/>
    </row>
    <row r="861" spans="1:15" x14ac:dyDescent="0.2">
      <c r="A861" s="41"/>
      <c r="B861" s="41"/>
      <c r="C861" s="41"/>
      <c r="D861" s="41"/>
      <c r="E861" s="41"/>
      <c r="F861" s="41"/>
      <c r="G861" s="41"/>
      <c r="H861" s="41"/>
      <c r="I861" s="41"/>
      <c r="J861" s="41"/>
      <c r="K861" s="41"/>
      <c r="L861" s="41"/>
      <c r="M861" s="41"/>
      <c r="N861" s="41"/>
      <c r="O861" s="41"/>
    </row>
    <row r="862" spans="1:15" ht="17.25" customHeight="1" x14ac:dyDescent="0.2">
      <c r="A862" s="103" t="s">
        <v>1420</v>
      </c>
      <c r="B862" s="104"/>
      <c r="C862" s="104"/>
      <c r="D862" s="104"/>
      <c r="E862" s="104"/>
      <c r="F862" s="104"/>
      <c r="G862" s="104"/>
      <c r="H862" s="104"/>
      <c r="I862" s="104"/>
      <c r="J862" s="104"/>
      <c r="K862" s="104"/>
      <c r="L862" s="104"/>
      <c r="M862" s="105"/>
      <c r="N862" s="41"/>
      <c r="O862" s="41"/>
    </row>
    <row r="863" spans="1:15" ht="17.25" customHeight="1" x14ac:dyDescent="0.2">
      <c r="A863" s="106" t="s">
        <v>1420</v>
      </c>
      <c r="B863" s="107"/>
      <c r="C863" s="107"/>
      <c r="D863" s="107"/>
      <c r="E863" s="107"/>
      <c r="F863" s="107"/>
      <c r="G863" s="107"/>
      <c r="H863" s="107"/>
      <c r="I863" s="107"/>
      <c r="J863" s="107"/>
      <c r="K863" s="107"/>
      <c r="L863" s="107"/>
      <c r="M863" s="108"/>
      <c r="N863" s="47"/>
      <c r="O863" s="44"/>
    </row>
    <row r="864" spans="1:15" x14ac:dyDescent="0.2">
      <c r="A864" s="109" t="b">
        <v>0</v>
      </c>
      <c r="B864" s="110"/>
      <c r="C864" s="110"/>
      <c r="D864" s="110"/>
      <c r="E864" s="110"/>
      <c r="F864" s="110"/>
      <c r="G864" s="110"/>
      <c r="H864" s="110"/>
      <c r="I864" s="110"/>
      <c r="J864" s="110"/>
      <c r="K864" s="110"/>
      <c r="L864" s="110"/>
      <c r="M864" s="111"/>
      <c r="N864" s="47"/>
      <c r="O864" s="44"/>
    </row>
    <row r="865" spans="1:15" x14ac:dyDescent="0.2">
      <c r="A865" s="44"/>
      <c r="B865" s="44"/>
      <c r="C865" s="44"/>
      <c r="D865" s="44"/>
      <c r="E865" s="44"/>
      <c r="F865" s="44"/>
      <c r="G865" s="44"/>
      <c r="H865" s="44"/>
      <c r="I865" s="44"/>
      <c r="J865" s="44"/>
      <c r="K865" s="44"/>
      <c r="L865" s="44"/>
      <c r="M865" s="44"/>
      <c r="N865" s="47"/>
      <c r="O865" s="44"/>
    </row>
    <row r="866" spans="1:15" x14ac:dyDescent="0.2">
      <c r="A866" s="41"/>
      <c r="B866" s="41"/>
      <c r="C866" s="41"/>
      <c r="D866" s="41"/>
      <c r="E866" s="41"/>
      <c r="F866" s="41"/>
      <c r="G866" s="41"/>
      <c r="H866" s="41"/>
      <c r="I866" s="41"/>
      <c r="J866" s="41"/>
      <c r="K866" s="41"/>
      <c r="L866" s="41"/>
      <c r="M866" s="41"/>
      <c r="N866" s="41"/>
      <c r="O866" s="41"/>
    </row>
    <row r="867" spans="1:15" x14ac:dyDescent="0.2">
      <c r="A867" s="41"/>
      <c r="B867" s="41"/>
      <c r="C867" s="41"/>
      <c r="D867" s="41"/>
      <c r="E867" s="41"/>
      <c r="F867" s="41"/>
      <c r="G867" s="41"/>
      <c r="H867" s="41"/>
      <c r="I867" s="41"/>
      <c r="J867" s="41"/>
      <c r="K867" s="41"/>
      <c r="L867" s="41"/>
      <c r="M867" s="41"/>
      <c r="N867" s="41"/>
      <c r="O867" s="41"/>
    </row>
    <row r="868" spans="1:15" x14ac:dyDescent="0.2">
      <c r="A868" s="41"/>
      <c r="B868" s="41"/>
      <c r="C868" s="41"/>
      <c r="D868" s="41"/>
      <c r="E868" s="41"/>
      <c r="F868" s="41"/>
      <c r="G868" s="41"/>
      <c r="H868" s="41"/>
      <c r="I868" s="41"/>
      <c r="J868" s="41"/>
      <c r="K868" s="41"/>
      <c r="L868" s="41"/>
      <c r="M868" s="41"/>
      <c r="N868" s="41"/>
      <c r="O868" s="41"/>
    </row>
    <row r="869" spans="1:15" x14ac:dyDescent="0.2">
      <c r="A869" s="44"/>
      <c r="B869" s="44"/>
      <c r="C869" s="44"/>
      <c r="D869" s="44"/>
      <c r="E869" s="44"/>
      <c r="F869" s="44"/>
      <c r="G869" s="44"/>
      <c r="H869" s="44"/>
      <c r="I869" s="44"/>
      <c r="J869" s="44"/>
      <c r="K869" s="44"/>
      <c r="L869" s="44"/>
      <c r="M869" s="44"/>
      <c r="N869" s="44"/>
      <c r="O869" s="44"/>
    </row>
    <row r="870" spans="1:15" x14ac:dyDescent="0.2">
      <c r="A870" s="44"/>
      <c r="B870" s="44"/>
      <c r="C870" s="44"/>
      <c r="D870" s="44"/>
      <c r="E870" s="44"/>
      <c r="F870" s="44"/>
      <c r="G870" s="44"/>
      <c r="H870" s="44"/>
      <c r="I870" s="44"/>
      <c r="J870" s="44"/>
      <c r="K870" s="44"/>
      <c r="L870" s="44"/>
      <c r="M870" s="44"/>
      <c r="N870" s="44"/>
      <c r="O870" s="44"/>
    </row>
    <row r="871" spans="1:15" x14ac:dyDescent="0.2">
      <c r="A871" s="45"/>
      <c r="B871" s="45"/>
      <c r="C871" s="45"/>
      <c r="D871" s="45"/>
      <c r="E871" s="45"/>
      <c r="F871" s="45"/>
      <c r="G871" s="45"/>
      <c r="H871" s="45"/>
      <c r="I871" s="45"/>
      <c r="J871" s="45"/>
      <c r="K871" s="45"/>
      <c r="L871" s="45"/>
      <c r="M871" s="45"/>
      <c r="N871" s="45"/>
      <c r="O871" s="45"/>
    </row>
    <row r="879" spans="1:15" x14ac:dyDescent="0.2">
      <c r="A879" s="41"/>
      <c r="B879" s="41"/>
      <c r="C879" s="41"/>
      <c r="D879" s="41"/>
      <c r="E879" s="41"/>
      <c r="F879" s="41"/>
      <c r="G879" s="41"/>
      <c r="H879" s="41"/>
      <c r="I879" s="41"/>
      <c r="J879" s="41"/>
      <c r="K879" s="41"/>
      <c r="L879" s="41"/>
      <c r="M879" s="41"/>
      <c r="N879" s="41"/>
      <c r="O879" s="41"/>
    </row>
    <row r="880" spans="1:15" x14ac:dyDescent="0.2">
      <c r="A880" s="41"/>
      <c r="B880" s="41"/>
      <c r="C880" s="41"/>
      <c r="D880" s="41"/>
      <c r="E880" s="41"/>
      <c r="F880" s="41"/>
      <c r="G880" s="41"/>
      <c r="H880" s="41"/>
      <c r="I880" s="41"/>
      <c r="J880" s="41"/>
      <c r="K880" s="41"/>
      <c r="L880" s="41"/>
      <c r="M880" s="41"/>
      <c r="N880" s="41"/>
      <c r="O880" s="41"/>
    </row>
    <row r="881" spans="1:15" x14ac:dyDescent="0.2">
      <c r="A881" s="41"/>
      <c r="B881" s="41"/>
      <c r="C881" s="41"/>
      <c r="D881" s="41"/>
      <c r="E881" s="41"/>
      <c r="F881" s="41"/>
      <c r="G881" s="41"/>
      <c r="H881" s="41"/>
      <c r="I881" s="41"/>
      <c r="J881" s="41"/>
      <c r="K881" s="41"/>
      <c r="L881" s="41"/>
      <c r="M881" s="41"/>
      <c r="N881" s="41"/>
      <c r="O881" s="41"/>
    </row>
    <row r="882" spans="1:15" x14ac:dyDescent="0.2">
      <c r="A882" s="41"/>
      <c r="B882" s="41"/>
      <c r="C882" s="41"/>
      <c r="D882" s="41"/>
      <c r="E882" s="41"/>
      <c r="F882" s="41"/>
      <c r="G882" s="41"/>
      <c r="H882" s="41"/>
      <c r="I882" s="41"/>
      <c r="J882" s="41"/>
      <c r="K882" s="41"/>
      <c r="L882" s="41"/>
      <c r="M882" s="41"/>
      <c r="N882" s="41"/>
      <c r="O882" s="41"/>
    </row>
    <row r="883" spans="1:15" x14ac:dyDescent="0.2">
      <c r="B883" s="41"/>
      <c r="C883" s="41"/>
      <c r="D883" s="41"/>
      <c r="E883" s="41"/>
      <c r="F883" s="41"/>
      <c r="G883" s="41"/>
      <c r="H883" s="41"/>
      <c r="I883" s="41"/>
      <c r="J883" s="41"/>
      <c r="K883" s="41"/>
      <c r="L883" s="41"/>
      <c r="M883" s="41"/>
      <c r="N883" s="41"/>
      <c r="O883" s="41"/>
    </row>
    <row r="884" spans="1:15" x14ac:dyDescent="0.2">
      <c r="B884" s="41"/>
      <c r="C884" s="41"/>
      <c r="D884" s="41"/>
      <c r="E884" s="41"/>
      <c r="F884" s="41"/>
      <c r="G884" s="41"/>
      <c r="H884" s="41"/>
      <c r="I884" s="41"/>
      <c r="J884" s="41"/>
      <c r="K884" s="41"/>
      <c r="L884" s="41"/>
      <c r="M884" s="41"/>
      <c r="N884" s="41"/>
      <c r="O884" s="41"/>
    </row>
    <row r="885" spans="1:15" x14ac:dyDescent="0.2">
      <c r="A885" s="41"/>
      <c r="B885" s="41"/>
      <c r="C885" s="41"/>
      <c r="D885" s="41"/>
      <c r="E885" s="41"/>
      <c r="F885" s="41"/>
      <c r="G885" s="41"/>
      <c r="H885" s="41"/>
      <c r="I885" s="41"/>
      <c r="J885" s="41"/>
      <c r="K885" s="41"/>
      <c r="L885" s="41"/>
      <c r="M885" s="41"/>
      <c r="N885" s="41"/>
      <c r="O885" s="41"/>
    </row>
    <row r="886" spans="1:15" x14ac:dyDescent="0.2">
      <c r="A886" s="41"/>
      <c r="B886" s="41"/>
      <c r="C886" s="41"/>
      <c r="D886" s="41"/>
      <c r="E886" s="41"/>
      <c r="F886" s="41"/>
      <c r="G886" s="41"/>
      <c r="H886" s="41"/>
      <c r="I886" s="41"/>
      <c r="J886" s="41"/>
      <c r="K886" s="41"/>
      <c r="L886" s="41"/>
      <c r="M886" s="41"/>
      <c r="N886" s="41"/>
      <c r="O886" s="41"/>
    </row>
    <row r="887" spans="1:15" x14ac:dyDescent="0.2">
      <c r="B887" s="41"/>
      <c r="C887" s="41"/>
      <c r="D887" s="41"/>
      <c r="E887" s="41"/>
      <c r="F887" s="41"/>
      <c r="G887" s="41"/>
      <c r="H887" s="41"/>
      <c r="I887" s="41"/>
      <c r="J887" s="41"/>
      <c r="K887" s="41"/>
      <c r="L887" s="41"/>
      <c r="M887" s="41"/>
      <c r="N887" s="41"/>
      <c r="O887" s="41"/>
    </row>
    <row r="888" spans="1:15" x14ac:dyDescent="0.2">
      <c r="B888" s="41"/>
      <c r="C888" s="41"/>
      <c r="D888" s="41"/>
      <c r="E888" s="41"/>
      <c r="F888" s="41"/>
      <c r="G888" s="41"/>
      <c r="H888" s="41"/>
      <c r="I888" s="41"/>
      <c r="J888" s="41"/>
      <c r="K888" s="41"/>
      <c r="L888" s="41"/>
      <c r="M888" s="41"/>
      <c r="N888" s="41"/>
      <c r="O888" s="41"/>
    </row>
    <row r="889" spans="1:15" x14ac:dyDescent="0.2">
      <c r="A889" s="41" t="s">
        <v>665</v>
      </c>
      <c r="B889" s="41"/>
      <c r="C889" s="41"/>
      <c r="D889" s="41"/>
      <c r="E889" s="41"/>
      <c r="F889" s="41"/>
      <c r="G889" s="41"/>
      <c r="H889" s="41"/>
      <c r="I889" s="41"/>
      <c r="J889" s="41"/>
      <c r="K889" s="41"/>
      <c r="L889" s="41"/>
      <c r="M889" s="41"/>
      <c r="N889" s="41"/>
      <c r="O889" s="41"/>
    </row>
    <row r="890" spans="1:15" x14ac:dyDescent="0.2">
      <c r="A890" s="41" t="s">
        <v>821</v>
      </c>
      <c r="B890" s="41"/>
      <c r="C890" s="41"/>
      <c r="D890" s="41"/>
      <c r="E890" s="41"/>
      <c r="F890" s="41"/>
      <c r="G890" s="41"/>
      <c r="H890" s="41"/>
      <c r="I890" s="41"/>
      <c r="J890" s="41"/>
      <c r="K890" s="41"/>
      <c r="L890" s="41"/>
      <c r="M890" s="41"/>
      <c r="N890" s="41"/>
      <c r="O890" s="41"/>
    </row>
    <row r="891" spans="1:15" x14ac:dyDescent="0.2">
      <c r="B891" s="41"/>
      <c r="C891" s="41"/>
      <c r="D891" s="41"/>
      <c r="E891" s="41"/>
      <c r="F891" s="41"/>
      <c r="G891" s="41"/>
      <c r="H891" s="41"/>
      <c r="I891" s="41"/>
      <c r="J891" s="41"/>
      <c r="K891" s="41"/>
      <c r="L891" s="41"/>
      <c r="M891" s="41"/>
      <c r="N891" s="41"/>
      <c r="O891" s="41"/>
    </row>
    <row r="892" spans="1:15" x14ac:dyDescent="0.2">
      <c r="A892" s="41" t="s">
        <v>666</v>
      </c>
      <c r="B892" s="41"/>
      <c r="C892" s="41"/>
      <c r="D892" s="41"/>
      <c r="E892" s="41"/>
      <c r="F892" s="41"/>
      <c r="G892" s="41"/>
      <c r="H892" s="41"/>
      <c r="I892" s="41"/>
      <c r="J892" s="41"/>
      <c r="K892" s="41"/>
      <c r="L892" s="41"/>
      <c r="M892" s="41"/>
      <c r="N892" s="41"/>
      <c r="O892" s="41"/>
    </row>
    <row r="893" spans="1:15" x14ac:dyDescent="0.2">
      <c r="A893" s="41" t="s">
        <v>839</v>
      </c>
      <c r="B893" s="41"/>
      <c r="C893" s="41"/>
      <c r="D893" s="41"/>
      <c r="E893" s="41"/>
      <c r="F893" s="41"/>
      <c r="G893" s="41"/>
      <c r="H893" s="41"/>
      <c r="I893" s="41"/>
      <c r="J893" s="41"/>
      <c r="K893" s="41"/>
      <c r="L893" s="41"/>
      <c r="M893" s="41"/>
      <c r="N893" s="41"/>
      <c r="O893" s="41"/>
    </row>
    <row r="894" spans="1:15" x14ac:dyDescent="0.2">
      <c r="A894" s="41" t="s">
        <v>667</v>
      </c>
      <c r="B894" s="41"/>
      <c r="C894" s="41"/>
      <c r="D894" s="41"/>
      <c r="E894" s="41"/>
      <c r="F894" s="41"/>
      <c r="G894" s="41"/>
      <c r="H894" s="41"/>
      <c r="I894" s="41"/>
      <c r="J894" s="41"/>
      <c r="K894" s="41"/>
      <c r="L894" s="41"/>
      <c r="M894" s="41"/>
      <c r="N894" s="41"/>
      <c r="O894" s="41"/>
    </row>
    <row r="895" spans="1:15" x14ac:dyDescent="0.2">
      <c r="B895" s="41"/>
      <c r="C895" s="41"/>
      <c r="D895" s="41"/>
      <c r="E895" s="41"/>
      <c r="F895" s="41"/>
      <c r="G895" s="41"/>
      <c r="H895" s="41"/>
      <c r="I895" s="41"/>
      <c r="J895" s="41"/>
      <c r="K895" s="41"/>
      <c r="L895" s="41"/>
      <c r="M895" s="41"/>
      <c r="N895" s="41"/>
      <c r="O895" s="41"/>
    </row>
    <row r="896" spans="1:15" x14ac:dyDescent="0.2">
      <c r="A896" s="103" t="s">
        <v>1421</v>
      </c>
      <c r="B896" s="104"/>
      <c r="C896" s="104"/>
      <c r="D896" s="104"/>
      <c r="E896" s="104"/>
      <c r="F896" s="104"/>
      <c r="G896" s="104"/>
      <c r="H896" s="104"/>
      <c r="I896" s="104"/>
      <c r="J896" s="104"/>
      <c r="K896" s="104"/>
      <c r="L896" s="104"/>
      <c r="M896" s="105"/>
      <c r="N896" s="41"/>
      <c r="O896" s="41"/>
    </row>
    <row r="897" spans="1:15" ht="17.25" customHeight="1" x14ac:dyDescent="0.2">
      <c r="A897" s="109" t="b">
        <v>0</v>
      </c>
      <c r="B897" s="110"/>
      <c r="C897" s="110"/>
      <c r="D897" s="110"/>
      <c r="E897" s="110"/>
      <c r="F897" s="110"/>
      <c r="G897" s="110"/>
      <c r="H897" s="110"/>
      <c r="I897" s="110"/>
      <c r="J897" s="110"/>
      <c r="K897" s="110"/>
      <c r="L897" s="110"/>
      <c r="M897" s="111"/>
      <c r="N897" s="44"/>
      <c r="O897" s="41"/>
    </row>
    <row r="898" spans="1:15" x14ac:dyDescent="0.2">
      <c r="A898" s="44"/>
      <c r="B898" s="44"/>
      <c r="C898" s="44"/>
      <c r="D898" s="44"/>
      <c r="E898" s="44"/>
      <c r="F898" s="44"/>
      <c r="G898" s="44"/>
      <c r="H898" s="44"/>
      <c r="I898" s="44"/>
      <c r="J898" s="44"/>
      <c r="K898" s="44"/>
      <c r="L898" s="44"/>
      <c r="M898" s="44"/>
      <c r="N898" s="44"/>
      <c r="O898" s="41"/>
    </row>
    <row r="899" spans="1:15" ht="17.25" customHeight="1" x14ac:dyDescent="0.2">
      <c r="A899" s="44"/>
      <c r="B899" s="44"/>
      <c r="C899" s="44"/>
      <c r="D899" s="44"/>
      <c r="E899" s="44"/>
      <c r="F899" s="44"/>
      <c r="G899" s="44"/>
      <c r="H899" s="44"/>
      <c r="I899" s="44"/>
      <c r="J899" s="44"/>
      <c r="K899" s="44"/>
      <c r="L899" s="44"/>
      <c r="M899" s="44"/>
      <c r="N899" s="44"/>
      <c r="O899" s="44"/>
    </row>
    <row r="900" spans="1:15" x14ac:dyDescent="0.2">
      <c r="A900" s="44"/>
      <c r="B900" s="44"/>
      <c r="C900" s="44"/>
      <c r="D900" s="44"/>
      <c r="E900" s="44"/>
      <c r="F900" s="44"/>
      <c r="G900" s="44"/>
      <c r="H900" s="44"/>
      <c r="I900" s="44"/>
      <c r="J900" s="44"/>
      <c r="K900" s="44"/>
      <c r="L900" s="44"/>
      <c r="M900" s="44"/>
      <c r="N900" s="44"/>
      <c r="O900" s="44"/>
    </row>
    <row r="908" spans="1:15" x14ac:dyDescent="0.2">
      <c r="A908" s="41" t="s">
        <v>668</v>
      </c>
    </row>
    <row r="909" spans="1:15" x14ac:dyDescent="0.2">
      <c r="A909" s="41" t="s">
        <v>669</v>
      </c>
    </row>
    <row r="910" spans="1:15" x14ac:dyDescent="0.2">
      <c r="A910" s="41" t="s">
        <v>670</v>
      </c>
    </row>
    <row r="912" spans="1:15" ht="16.350000000000001" customHeight="1" x14ac:dyDescent="0.2">
      <c r="A912" s="103" t="s">
        <v>1422</v>
      </c>
      <c r="B912" s="104"/>
      <c r="C912" s="104"/>
      <c r="D912" s="104"/>
      <c r="E912" s="104"/>
      <c r="F912" s="104"/>
      <c r="G912" s="104"/>
      <c r="H912" s="104"/>
      <c r="I912" s="104"/>
      <c r="J912" s="104"/>
      <c r="K912" s="104"/>
      <c r="L912" s="104"/>
      <c r="M912" s="105"/>
      <c r="N912" s="41"/>
      <c r="O912" s="41"/>
    </row>
    <row r="913" spans="1:15" ht="17.25" customHeight="1" x14ac:dyDescent="0.2">
      <c r="A913" s="109" t="b">
        <v>0</v>
      </c>
      <c r="B913" s="110"/>
      <c r="C913" s="110"/>
      <c r="D913" s="110"/>
      <c r="E913" s="110"/>
      <c r="F913" s="110"/>
      <c r="G913" s="110"/>
      <c r="H913" s="110"/>
      <c r="I913" s="110"/>
      <c r="J913" s="110"/>
      <c r="K913" s="110"/>
      <c r="L913" s="110"/>
      <c r="M913" s="111"/>
      <c r="N913" s="44"/>
      <c r="O913" s="41"/>
    </row>
    <row r="924" spans="1:15" ht="17.100000000000001" customHeight="1" x14ac:dyDescent="0.2">
      <c r="A924" s="41" t="s">
        <v>671</v>
      </c>
      <c r="B924" s="41"/>
      <c r="C924" s="41"/>
      <c r="D924" s="41"/>
      <c r="E924" s="41"/>
      <c r="F924" s="41"/>
      <c r="G924" s="41"/>
      <c r="H924" s="41"/>
      <c r="I924" s="41"/>
      <c r="J924" s="41"/>
      <c r="K924" s="41"/>
      <c r="L924" s="41"/>
      <c r="M924" s="41"/>
      <c r="N924" s="41"/>
      <c r="O924" s="41"/>
    </row>
    <row r="925" spans="1:15" x14ac:dyDescent="0.2">
      <c r="A925" s="41" t="s">
        <v>822</v>
      </c>
      <c r="B925" s="41"/>
      <c r="C925" s="41"/>
      <c r="D925" s="41"/>
      <c r="E925" s="41"/>
      <c r="F925" s="41"/>
      <c r="G925" s="41"/>
      <c r="H925" s="41"/>
      <c r="I925" s="41"/>
      <c r="J925" s="41"/>
      <c r="K925" s="41"/>
      <c r="L925" s="41"/>
      <c r="M925" s="41"/>
      <c r="N925" s="41"/>
      <c r="O925" s="41"/>
    </row>
    <row r="926" spans="1:15" x14ac:dyDescent="0.2">
      <c r="B926" s="41"/>
      <c r="C926" s="41"/>
      <c r="D926" s="41"/>
      <c r="E926" s="41"/>
      <c r="F926" s="41"/>
      <c r="G926" s="41"/>
      <c r="H926" s="41"/>
      <c r="I926" s="41"/>
      <c r="J926" s="41"/>
      <c r="K926" s="41"/>
      <c r="L926" s="41"/>
      <c r="M926" s="41"/>
      <c r="N926" s="41"/>
      <c r="O926" s="41"/>
    </row>
    <row r="927" spans="1:15" x14ac:dyDescent="0.2">
      <c r="A927" s="41"/>
      <c r="B927" s="41"/>
      <c r="C927" s="41"/>
      <c r="D927" s="41"/>
      <c r="E927" s="41"/>
      <c r="F927" s="41"/>
      <c r="G927" s="41"/>
      <c r="H927" s="41"/>
      <c r="I927" s="41"/>
      <c r="J927" s="41"/>
      <c r="K927" s="41"/>
      <c r="L927" s="41"/>
      <c r="M927" s="41"/>
      <c r="N927" s="41"/>
      <c r="O927" s="41"/>
    </row>
    <row r="928" spans="1:15" x14ac:dyDescent="0.2">
      <c r="A928" s="41" t="s">
        <v>628</v>
      </c>
      <c r="B928" s="41"/>
      <c r="C928" s="41"/>
      <c r="D928" s="41"/>
      <c r="E928" s="41"/>
      <c r="F928" s="41"/>
      <c r="G928" s="41"/>
      <c r="H928" s="41"/>
      <c r="I928" s="41"/>
      <c r="J928" s="41"/>
      <c r="K928" s="41"/>
      <c r="L928" s="41"/>
      <c r="M928" s="41"/>
      <c r="N928" s="41"/>
      <c r="O928" s="41"/>
    </row>
    <row r="929" spans="1:15" x14ac:dyDescent="0.2">
      <c r="A929" s="41"/>
      <c r="B929" s="41"/>
      <c r="C929" s="41"/>
      <c r="D929" s="41"/>
      <c r="E929" s="41"/>
      <c r="F929" s="41"/>
      <c r="G929" s="41"/>
      <c r="H929" s="41"/>
      <c r="I929" s="41"/>
      <c r="J929" s="41"/>
      <c r="K929" s="41"/>
      <c r="L929" s="41"/>
      <c r="M929" s="41"/>
      <c r="N929" s="41"/>
      <c r="O929" s="41"/>
    </row>
    <row r="930" spans="1:15" x14ac:dyDescent="0.2">
      <c r="A930" s="41" t="s">
        <v>672</v>
      </c>
      <c r="B930" s="41"/>
      <c r="C930" s="41"/>
      <c r="D930" s="41"/>
      <c r="E930" s="41"/>
      <c r="F930" s="41"/>
      <c r="G930" s="41"/>
      <c r="H930" s="41"/>
      <c r="I930" s="41"/>
      <c r="J930" s="41"/>
      <c r="K930" s="41"/>
      <c r="L930" s="41"/>
      <c r="M930" s="41"/>
      <c r="N930" s="41"/>
      <c r="O930" s="41"/>
    </row>
    <row r="931" spans="1:15" x14ac:dyDescent="0.2">
      <c r="A931" s="41"/>
      <c r="B931" s="41"/>
      <c r="C931" s="41"/>
      <c r="D931" s="41"/>
      <c r="E931" s="41"/>
      <c r="F931" s="41"/>
      <c r="G931" s="41"/>
      <c r="H931" s="41"/>
      <c r="I931" s="41"/>
      <c r="J931" s="41"/>
      <c r="K931" s="41"/>
      <c r="L931" s="41"/>
      <c r="M931" s="41"/>
      <c r="N931" s="41"/>
      <c r="O931" s="41"/>
    </row>
    <row r="932" spans="1:15" ht="17.25" customHeight="1" x14ac:dyDescent="0.2">
      <c r="A932" s="103" t="s">
        <v>1423</v>
      </c>
      <c r="B932" s="104"/>
      <c r="C932" s="104"/>
      <c r="D932" s="104"/>
      <c r="E932" s="104"/>
      <c r="F932" s="104"/>
      <c r="G932" s="104"/>
      <c r="H932" s="104"/>
      <c r="I932" s="104"/>
      <c r="J932" s="104"/>
      <c r="K932" s="104"/>
      <c r="L932" s="104"/>
      <c r="M932" s="105"/>
      <c r="N932" s="53"/>
      <c r="O932" s="44"/>
    </row>
    <row r="933" spans="1:15" x14ac:dyDescent="0.2">
      <c r="A933" s="109" t="b">
        <v>0</v>
      </c>
      <c r="B933" s="110"/>
      <c r="C933" s="110"/>
      <c r="D933" s="110"/>
      <c r="E933" s="110"/>
      <c r="F933" s="110"/>
      <c r="G933" s="110"/>
      <c r="H933" s="110"/>
      <c r="I933" s="110"/>
      <c r="J933" s="110"/>
      <c r="K933" s="110"/>
      <c r="L933" s="110"/>
      <c r="M933" s="111"/>
      <c r="N933" s="53"/>
      <c r="O933" s="44"/>
    </row>
    <row r="948" spans="1:15" x14ac:dyDescent="0.2">
      <c r="A948" s="41" t="s">
        <v>673</v>
      </c>
      <c r="B948" s="41"/>
      <c r="C948" s="41"/>
      <c r="D948" s="41"/>
      <c r="E948" s="41"/>
      <c r="F948" s="41"/>
      <c r="G948" s="41"/>
      <c r="H948" s="41"/>
      <c r="I948" s="41"/>
      <c r="J948" s="41"/>
      <c r="K948" s="41"/>
      <c r="L948" s="41"/>
      <c r="M948" s="41"/>
      <c r="N948" s="41"/>
      <c r="O948" s="41"/>
    </row>
    <row r="949" spans="1:15" x14ac:dyDescent="0.2">
      <c r="A949" s="41" t="s">
        <v>629</v>
      </c>
      <c r="B949" s="41"/>
      <c r="C949" s="41"/>
      <c r="D949" s="41"/>
      <c r="E949" s="41"/>
      <c r="F949" s="41"/>
      <c r="G949" s="41"/>
      <c r="H949" s="41"/>
      <c r="I949" s="41"/>
      <c r="J949" s="41"/>
      <c r="K949" s="41"/>
      <c r="L949" s="41"/>
      <c r="M949" s="41"/>
      <c r="N949" s="41"/>
      <c r="O949" s="41"/>
    </row>
    <row r="950" spans="1:15" ht="17.25" customHeight="1" x14ac:dyDescent="0.2">
      <c r="A950" s="44"/>
      <c r="B950" s="44"/>
      <c r="C950" s="44"/>
      <c r="D950" s="44"/>
      <c r="E950" s="44"/>
      <c r="F950" s="44"/>
      <c r="G950" s="44"/>
      <c r="H950" s="44"/>
      <c r="I950" s="44"/>
      <c r="J950" s="44"/>
      <c r="K950" s="44"/>
      <c r="L950" s="44"/>
      <c r="M950" s="44"/>
      <c r="N950" s="44"/>
      <c r="O950" s="44"/>
    </row>
    <row r="951" spans="1:15" ht="17.25" customHeight="1" x14ac:dyDescent="0.2">
      <c r="A951" s="103" t="s">
        <v>1426</v>
      </c>
      <c r="B951" s="104"/>
      <c r="C951" s="104"/>
      <c r="D951" s="104"/>
      <c r="E951" s="104"/>
      <c r="F951" s="104"/>
      <c r="G951" s="104"/>
      <c r="H951" s="104"/>
      <c r="I951" s="104"/>
      <c r="J951" s="104"/>
      <c r="K951" s="104"/>
      <c r="L951" s="104"/>
      <c r="M951" s="105"/>
      <c r="N951" s="53"/>
      <c r="O951" s="44"/>
    </row>
    <row r="952" spans="1:15" ht="18" customHeight="1" x14ac:dyDescent="0.2">
      <c r="A952" s="106" t="s">
        <v>1424</v>
      </c>
      <c r="B952" s="107"/>
      <c r="C952" s="107"/>
      <c r="D952" s="107"/>
      <c r="E952" s="107"/>
      <c r="F952" s="107"/>
      <c r="G952" s="107"/>
      <c r="H952" s="107"/>
      <c r="I952" s="107"/>
      <c r="J952" s="107"/>
      <c r="K952" s="107"/>
      <c r="L952" s="107"/>
      <c r="M952" s="108"/>
      <c r="N952" s="53"/>
      <c r="O952" s="44"/>
    </row>
    <row r="953" spans="1:15" x14ac:dyDescent="0.2">
      <c r="A953" s="109" t="b">
        <v>0</v>
      </c>
      <c r="B953" s="110"/>
      <c r="C953" s="110"/>
      <c r="D953" s="110"/>
      <c r="E953" s="110"/>
      <c r="F953" s="110"/>
      <c r="G953" s="110"/>
      <c r="H953" s="110"/>
      <c r="I953" s="110"/>
      <c r="J953" s="110"/>
      <c r="K953" s="110"/>
      <c r="L953" s="110"/>
      <c r="M953" s="111"/>
      <c r="N953" s="53"/>
      <c r="O953" s="41"/>
    </row>
    <row r="954" spans="1:15" x14ac:dyDescent="0.2">
      <c r="A954" s="41"/>
      <c r="B954" s="41"/>
      <c r="C954" s="41"/>
      <c r="D954" s="41"/>
      <c r="E954" s="41"/>
      <c r="F954" s="41"/>
      <c r="G954" s="41"/>
      <c r="H954" s="41"/>
      <c r="I954" s="41"/>
      <c r="J954" s="41"/>
      <c r="K954" s="41"/>
      <c r="L954" s="41"/>
      <c r="M954" s="41"/>
      <c r="N954" s="41"/>
      <c r="O954" s="41"/>
    </row>
    <row r="955" spans="1:15" ht="17.25" customHeight="1" x14ac:dyDescent="0.2">
      <c r="A955" s="44"/>
      <c r="B955" s="44"/>
      <c r="C955" s="44"/>
      <c r="D955" s="44"/>
      <c r="E955" s="44"/>
      <c r="F955" s="44"/>
      <c r="G955" s="44"/>
      <c r="H955" s="44"/>
      <c r="I955" s="44"/>
      <c r="J955" s="44"/>
      <c r="K955" s="44"/>
      <c r="L955" s="44"/>
      <c r="M955" s="44"/>
      <c r="N955" s="44"/>
      <c r="O955" s="44"/>
    </row>
    <row r="956" spans="1:15" x14ac:dyDescent="0.2">
      <c r="A956" s="44"/>
      <c r="B956" s="44"/>
      <c r="C956" s="44"/>
      <c r="D956" s="44"/>
      <c r="E956" s="44"/>
      <c r="F956" s="44"/>
      <c r="G956" s="44"/>
      <c r="H956" s="44"/>
      <c r="I956" s="44"/>
      <c r="J956" s="44"/>
      <c r="K956" s="44"/>
      <c r="L956" s="44"/>
      <c r="M956" s="44"/>
      <c r="N956" s="44"/>
      <c r="O956" s="44"/>
    </row>
    <row r="957" spans="1:15" x14ac:dyDescent="0.2">
      <c r="A957" s="41"/>
      <c r="B957" s="41"/>
      <c r="C957" s="41"/>
      <c r="D957" s="41"/>
      <c r="E957" s="41"/>
      <c r="F957" s="41"/>
      <c r="G957" s="41"/>
      <c r="H957" s="41"/>
      <c r="I957" s="41"/>
      <c r="J957" s="41"/>
      <c r="K957" s="41"/>
      <c r="L957" s="41"/>
      <c r="M957" s="41"/>
      <c r="N957" s="41"/>
      <c r="O957" s="41"/>
    </row>
    <row r="958" spans="1:15" x14ac:dyDescent="0.2">
      <c r="A958" s="41"/>
      <c r="B958" s="41"/>
      <c r="C958" s="41"/>
      <c r="D958" s="41"/>
      <c r="E958" s="41"/>
      <c r="F958" s="41"/>
      <c r="G958" s="41"/>
      <c r="H958" s="41"/>
      <c r="I958" s="41"/>
      <c r="J958" s="41"/>
      <c r="K958" s="41"/>
      <c r="L958" s="41"/>
      <c r="M958" s="41"/>
      <c r="N958" s="41"/>
      <c r="O958" s="41"/>
    </row>
    <row r="959" spans="1:15" x14ac:dyDescent="0.2">
      <c r="A959" s="41"/>
      <c r="B959" s="41"/>
      <c r="C959" s="41"/>
      <c r="D959" s="41"/>
      <c r="E959" s="41"/>
      <c r="F959" s="41"/>
      <c r="G959" s="41"/>
      <c r="H959" s="41"/>
      <c r="I959" s="41"/>
      <c r="J959" s="41"/>
      <c r="K959" s="41"/>
      <c r="L959" s="41"/>
      <c r="M959" s="41"/>
      <c r="N959" s="41"/>
      <c r="O959" s="41"/>
    </row>
    <row r="970" spans="1:15" x14ac:dyDescent="0.2">
      <c r="B970" s="41"/>
      <c r="C970" s="41"/>
      <c r="D970" s="41"/>
      <c r="E970" s="41"/>
      <c r="F970" s="41"/>
      <c r="G970" s="41"/>
      <c r="H970" s="41"/>
      <c r="I970" s="41"/>
      <c r="J970" s="41"/>
      <c r="K970" s="41"/>
      <c r="L970" s="41"/>
      <c r="M970" s="41"/>
      <c r="N970" s="41"/>
      <c r="O970" s="41"/>
    </row>
    <row r="971" spans="1:15" x14ac:dyDescent="0.2">
      <c r="B971" s="41"/>
      <c r="C971" s="41"/>
      <c r="D971" s="41"/>
      <c r="E971" s="41"/>
      <c r="F971" s="41"/>
      <c r="G971" s="41"/>
      <c r="H971" s="41"/>
      <c r="I971" s="41"/>
      <c r="J971" s="41"/>
      <c r="K971" s="41"/>
      <c r="L971" s="41"/>
      <c r="M971" s="41"/>
      <c r="N971" s="41"/>
      <c r="O971" s="41"/>
    </row>
    <row r="972" spans="1:15" x14ac:dyDescent="0.2">
      <c r="B972" s="41"/>
      <c r="C972" s="41"/>
      <c r="D972" s="41"/>
      <c r="E972" s="41"/>
      <c r="F972" s="41"/>
      <c r="G972" s="41"/>
      <c r="H972" s="41"/>
      <c r="I972" s="41"/>
      <c r="J972" s="41"/>
      <c r="K972" s="41"/>
      <c r="L972" s="41"/>
      <c r="M972" s="41"/>
      <c r="N972" s="41"/>
      <c r="O972" s="41"/>
    </row>
    <row r="973" spans="1:15" x14ac:dyDescent="0.2">
      <c r="A973" s="41"/>
      <c r="B973" s="41"/>
      <c r="C973" s="41"/>
      <c r="D973" s="41"/>
      <c r="E973" s="41"/>
      <c r="F973" s="41"/>
      <c r="G973" s="41"/>
      <c r="H973" s="41"/>
      <c r="I973" s="41"/>
      <c r="J973" s="41"/>
      <c r="K973" s="41"/>
      <c r="L973" s="41"/>
      <c r="M973" s="41"/>
      <c r="N973" s="41"/>
      <c r="O973" s="41"/>
    </row>
    <row r="974" spans="1:15" x14ac:dyDescent="0.2">
      <c r="A974" s="41"/>
      <c r="B974" s="41"/>
      <c r="C974" s="41"/>
      <c r="D974" s="41"/>
      <c r="E974" s="41"/>
      <c r="F974" s="41"/>
      <c r="G974" s="41"/>
      <c r="H974" s="41"/>
      <c r="I974" s="41"/>
      <c r="J974" s="41"/>
      <c r="K974" s="41"/>
      <c r="L974" s="41"/>
      <c r="M974" s="41"/>
      <c r="N974" s="41"/>
      <c r="O974" s="41"/>
    </row>
    <row r="975" spans="1:15" x14ac:dyDescent="0.2">
      <c r="B975" s="44"/>
      <c r="C975" s="44"/>
      <c r="D975" s="44"/>
      <c r="E975" s="44"/>
      <c r="F975" s="44"/>
      <c r="G975" s="44"/>
      <c r="H975" s="44"/>
      <c r="I975" s="44"/>
      <c r="J975" s="44"/>
      <c r="K975" s="44"/>
      <c r="L975" s="44"/>
      <c r="M975" s="44"/>
      <c r="N975" s="44"/>
      <c r="O975" s="44"/>
    </row>
    <row r="976" spans="1:15" x14ac:dyDescent="0.2">
      <c r="B976" s="44"/>
      <c r="C976" s="44"/>
      <c r="D976" s="44"/>
      <c r="E976" s="44"/>
      <c r="F976" s="44"/>
      <c r="G976" s="44"/>
      <c r="H976" s="44"/>
      <c r="I976" s="44"/>
      <c r="J976" s="44"/>
      <c r="K976" s="44"/>
      <c r="L976" s="44"/>
      <c r="M976" s="44"/>
      <c r="N976" s="44"/>
      <c r="O976" s="44"/>
    </row>
    <row r="977" spans="1:15" x14ac:dyDescent="0.2">
      <c r="A977" s="41" t="s">
        <v>674</v>
      </c>
      <c r="B977" s="44"/>
      <c r="C977" s="44"/>
      <c r="D977" s="44"/>
      <c r="E977" s="44"/>
      <c r="F977" s="44"/>
      <c r="G977" s="44"/>
      <c r="H977" s="44"/>
      <c r="I977" s="44"/>
      <c r="J977" s="44"/>
      <c r="K977" s="44"/>
      <c r="L977" s="44"/>
      <c r="M977" s="44"/>
      <c r="N977" s="44"/>
      <c r="O977" s="44"/>
    </row>
    <row r="978" spans="1:15" x14ac:dyDescent="0.2">
      <c r="A978" s="41" t="s">
        <v>822</v>
      </c>
      <c r="B978" s="44"/>
      <c r="C978" s="44"/>
      <c r="D978" s="44"/>
      <c r="E978" s="44"/>
      <c r="F978" s="44"/>
      <c r="G978" s="44"/>
      <c r="H978" s="44"/>
      <c r="I978" s="44"/>
      <c r="J978" s="44"/>
      <c r="K978" s="44"/>
      <c r="L978" s="44"/>
      <c r="M978" s="44"/>
      <c r="N978" s="44"/>
      <c r="O978" s="44"/>
    </row>
    <row r="979" spans="1:15" x14ac:dyDescent="0.2">
      <c r="A979" s="41"/>
      <c r="B979" s="44"/>
      <c r="C979" s="44"/>
      <c r="D979" s="44"/>
      <c r="E979" s="44"/>
      <c r="F979" s="44"/>
      <c r="G979" s="44"/>
      <c r="H979" s="44"/>
      <c r="I979" s="44"/>
      <c r="J979" s="44"/>
      <c r="K979" s="44"/>
      <c r="L979" s="44"/>
      <c r="M979" s="44"/>
      <c r="N979" s="44"/>
      <c r="O979" s="44"/>
    </row>
    <row r="980" spans="1:15" x14ac:dyDescent="0.2">
      <c r="A980" s="41" t="s">
        <v>675</v>
      </c>
    </row>
    <row r="982" spans="1:15" ht="17.25" customHeight="1" x14ac:dyDescent="0.2">
      <c r="A982" s="103" t="s">
        <v>1427</v>
      </c>
      <c r="B982" s="104"/>
      <c r="C982" s="104"/>
      <c r="D982" s="104"/>
      <c r="E982" s="104"/>
      <c r="F982" s="104"/>
      <c r="G982" s="104"/>
      <c r="H982" s="104"/>
      <c r="I982" s="104"/>
      <c r="J982" s="104"/>
      <c r="K982" s="104"/>
      <c r="L982" s="104"/>
      <c r="M982" s="105"/>
      <c r="N982" s="53"/>
      <c r="O982" s="47"/>
    </row>
    <row r="983" spans="1:15" x14ac:dyDescent="0.2">
      <c r="A983" s="109" t="b">
        <v>0</v>
      </c>
      <c r="B983" s="110"/>
      <c r="C983" s="110"/>
      <c r="D983" s="110"/>
      <c r="E983" s="110"/>
      <c r="F983" s="110"/>
      <c r="G983" s="110"/>
      <c r="H983" s="110"/>
      <c r="I983" s="110"/>
      <c r="J983" s="110"/>
      <c r="K983" s="110"/>
      <c r="L983" s="110"/>
      <c r="M983" s="111"/>
      <c r="N983" s="53"/>
      <c r="O983" s="47"/>
    </row>
    <row r="984" spans="1:15" x14ac:dyDescent="0.2">
      <c r="A984" s="50"/>
      <c r="B984" s="50"/>
      <c r="C984" s="50"/>
      <c r="D984" s="50"/>
      <c r="E984" s="50"/>
      <c r="F984" s="50"/>
      <c r="G984" s="50"/>
      <c r="H984" s="50"/>
      <c r="I984" s="50"/>
      <c r="J984" s="50"/>
      <c r="K984" s="50"/>
      <c r="L984" s="50"/>
      <c r="M984" s="50"/>
      <c r="N984" s="47"/>
      <c r="O984" s="47"/>
    </row>
    <row r="998" spans="1:15" x14ac:dyDescent="0.2">
      <c r="A998" s="41" t="s">
        <v>676</v>
      </c>
      <c r="B998" s="41"/>
      <c r="C998" s="41"/>
      <c r="D998" s="41"/>
      <c r="E998" s="41"/>
      <c r="F998" s="41"/>
      <c r="G998" s="41"/>
      <c r="H998" s="41"/>
      <c r="I998" s="41"/>
      <c r="J998" s="41"/>
      <c r="K998" s="41"/>
      <c r="L998" s="41"/>
      <c r="M998" s="41"/>
      <c r="N998" s="41"/>
      <c r="O998" s="41"/>
    </row>
    <row r="999" spans="1:15" x14ac:dyDescent="0.2">
      <c r="A999" s="41" t="s">
        <v>663</v>
      </c>
      <c r="B999" s="41"/>
      <c r="C999" s="41"/>
      <c r="D999" s="41"/>
      <c r="E999" s="41"/>
      <c r="F999" s="41"/>
      <c r="G999" s="41"/>
      <c r="H999" s="41"/>
      <c r="I999" s="41"/>
      <c r="J999" s="41"/>
      <c r="K999" s="41"/>
      <c r="L999" s="41"/>
      <c r="M999" s="41"/>
      <c r="N999" s="41"/>
      <c r="O999" s="41"/>
    </row>
    <row r="1000" spans="1:15" x14ac:dyDescent="0.2">
      <c r="A1000" s="41"/>
      <c r="B1000" s="41"/>
      <c r="C1000" s="41"/>
      <c r="D1000" s="41"/>
      <c r="E1000" s="41"/>
      <c r="F1000" s="41"/>
      <c r="G1000" s="41"/>
      <c r="H1000" s="41"/>
      <c r="I1000" s="41"/>
      <c r="J1000" s="41"/>
      <c r="K1000" s="41"/>
      <c r="L1000" s="41"/>
      <c r="M1000" s="41"/>
      <c r="N1000" s="41"/>
      <c r="O1000" s="41"/>
    </row>
    <row r="1001" spans="1:15" ht="17.25" customHeight="1" x14ac:dyDescent="0.2">
      <c r="A1001" s="103" t="s">
        <v>1430</v>
      </c>
      <c r="B1001" s="104"/>
      <c r="C1001" s="104"/>
      <c r="D1001" s="104"/>
      <c r="E1001" s="104"/>
      <c r="F1001" s="104"/>
      <c r="G1001" s="104"/>
      <c r="H1001" s="104"/>
      <c r="I1001" s="104"/>
      <c r="J1001" s="104"/>
      <c r="K1001" s="104"/>
      <c r="L1001" s="104"/>
      <c r="M1001" s="105"/>
      <c r="N1001" s="44"/>
      <c r="O1001" s="44"/>
    </row>
    <row r="1002" spans="1:15" x14ac:dyDescent="0.2">
      <c r="A1002" s="106" t="s">
        <v>1428</v>
      </c>
      <c r="B1002" s="107"/>
      <c r="C1002" s="107"/>
      <c r="D1002" s="107"/>
      <c r="E1002" s="107"/>
      <c r="F1002" s="107"/>
      <c r="G1002" s="107"/>
      <c r="H1002" s="107"/>
      <c r="I1002" s="107"/>
      <c r="J1002" s="107"/>
      <c r="K1002" s="107"/>
      <c r="L1002" s="107"/>
      <c r="M1002" s="108"/>
      <c r="N1002" s="44"/>
      <c r="O1002" s="44"/>
    </row>
    <row r="1003" spans="1:15" x14ac:dyDescent="0.2">
      <c r="A1003" s="109" t="b">
        <v>0</v>
      </c>
      <c r="B1003" s="110"/>
      <c r="C1003" s="110"/>
      <c r="D1003" s="110"/>
      <c r="E1003" s="110"/>
      <c r="F1003" s="110"/>
      <c r="G1003" s="110"/>
      <c r="H1003" s="110"/>
      <c r="I1003" s="110"/>
      <c r="J1003" s="110"/>
      <c r="K1003" s="110"/>
      <c r="L1003" s="110"/>
      <c r="M1003" s="111"/>
      <c r="N1003" s="44"/>
      <c r="O1003" s="44"/>
    </row>
    <row r="1004" spans="1:15" x14ac:dyDescent="0.2">
      <c r="A1004" s="41"/>
      <c r="B1004" s="41"/>
      <c r="C1004" s="41"/>
      <c r="D1004" s="41"/>
      <c r="E1004" s="41"/>
      <c r="F1004" s="41"/>
      <c r="G1004" s="41"/>
      <c r="H1004" s="41"/>
      <c r="I1004" s="41"/>
      <c r="J1004" s="41"/>
      <c r="K1004" s="41"/>
      <c r="L1004" s="41"/>
      <c r="M1004" s="41"/>
      <c r="N1004" s="41"/>
      <c r="O1004" s="41"/>
    </row>
    <row r="1005" spans="1:15" x14ac:dyDescent="0.2">
      <c r="A1005" s="41"/>
      <c r="B1005" s="41"/>
      <c r="C1005" s="41"/>
      <c r="D1005" s="41"/>
      <c r="E1005" s="41"/>
      <c r="F1005" s="41"/>
      <c r="G1005" s="41"/>
      <c r="H1005" s="41"/>
      <c r="I1005" s="41"/>
      <c r="J1005" s="41"/>
      <c r="K1005" s="41"/>
      <c r="L1005" s="41"/>
      <c r="M1005" s="41"/>
      <c r="N1005" s="41"/>
      <c r="O1005" s="41"/>
    </row>
    <row r="1006" spans="1:15" x14ac:dyDescent="0.2">
      <c r="A1006" s="41"/>
      <c r="B1006" s="41"/>
      <c r="C1006" s="41"/>
      <c r="D1006" s="41"/>
      <c r="E1006" s="41"/>
      <c r="F1006" s="41"/>
      <c r="G1006" s="41"/>
      <c r="H1006" s="41"/>
      <c r="I1006" s="41"/>
      <c r="J1006" s="41"/>
      <c r="K1006" s="41"/>
      <c r="L1006" s="41"/>
      <c r="M1006" s="41"/>
      <c r="N1006" s="41"/>
      <c r="O1006" s="41"/>
    </row>
    <row r="1007" spans="1:15" x14ac:dyDescent="0.2">
      <c r="A1007" s="41"/>
      <c r="B1007" s="41"/>
      <c r="C1007" s="41"/>
      <c r="D1007" s="41"/>
      <c r="E1007" s="41"/>
      <c r="F1007" s="41"/>
      <c r="G1007" s="41"/>
      <c r="H1007" s="41"/>
      <c r="I1007" s="41"/>
      <c r="J1007" s="41"/>
      <c r="K1007" s="41"/>
      <c r="L1007" s="41"/>
      <c r="M1007" s="41"/>
      <c r="N1007" s="41"/>
      <c r="O1007" s="41"/>
    </row>
    <row r="1008" spans="1:15" x14ac:dyDescent="0.2">
      <c r="A1008" s="41"/>
      <c r="B1008" s="41"/>
      <c r="C1008" s="41"/>
      <c r="D1008" s="41"/>
      <c r="E1008" s="41"/>
      <c r="F1008" s="41"/>
      <c r="G1008" s="41"/>
      <c r="H1008" s="41"/>
      <c r="I1008" s="41"/>
      <c r="J1008" s="41"/>
      <c r="K1008" s="41"/>
      <c r="L1008" s="41"/>
      <c r="M1008" s="41"/>
      <c r="N1008" s="41"/>
      <c r="O1008" s="41"/>
    </row>
    <row r="1009" spans="1:15" x14ac:dyDescent="0.2">
      <c r="A1009" s="41"/>
      <c r="B1009" s="41"/>
      <c r="C1009" s="41"/>
      <c r="D1009" s="41"/>
      <c r="E1009" s="41"/>
      <c r="F1009" s="41"/>
      <c r="G1009" s="41"/>
      <c r="H1009" s="41"/>
      <c r="I1009" s="41"/>
      <c r="J1009" s="41"/>
      <c r="K1009" s="41"/>
      <c r="L1009" s="41"/>
      <c r="M1009" s="41"/>
      <c r="N1009" s="41"/>
      <c r="O1009" s="41"/>
    </row>
    <row r="1010" spans="1:15" x14ac:dyDescent="0.2">
      <c r="A1010" s="41"/>
      <c r="B1010" s="41"/>
      <c r="C1010" s="41"/>
      <c r="D1010" s="41"/>
      <c r="E1010" s="41"/>
      <c r="F1010" s="41"/>
      <c r="G1010" s="41"/>
      <c r="H1010" s="41"/>
      <c r="I1010" s="41"/>
      <c r="J1010" s="41"/>
      <c r="K1010" s="41"/>
      <c r="L1010" s="41"/>
      <c r="M1010" s="41"/>
      <c r="N1010" s="41"/>
      <c r="O1010" s="41"/>
    </row>
    <row r="1011" spans="1:15" x14ac:dyDescent="0.2">
      <c r="A1011" s="41"/>
      <c r="B1011" s="41"/>
      <c r="C1011" s="41"/>
      <c r="D1011" s="41"/>
      <c r="E1011" s="41"/>
      <c r="F1011" s="41"/>
      <c r="G1011" s="41"/>
      <c r="H1011" s="41"/>
      <c r="I1011" s="41"/>
      <c r="J1011" s="41"/>
      <c r="K1011" s="41"/>
      <c r="L1011" s="41"/>
      <c r="M1011" s="41"/>
      <c r="N1011" s="41"/>
      <c r="O1011" s="41"/>
    </row>
    <row r="1012" spans="1:15" x14ac:dyDescent="0.2">
      <c r="A1012" s="41"/>
      <c r="B1012" s="41"/>
      <c r="C1012" s="41"/>
      <c r="D1012" s="41"/>
      <c r="E1012" s="41"/>
      <c r="F1012" s="41"/>
      <c r="G1012" s="41"/>
      <c r="H1012" s="41"/>
      <c r="I1012" s="41"/>
      <c r="J1012" s="41"/>
      <c r="K1012" s="41"/>
      <c r="L1012" s="41"/>
      <c r="M1012" s="41"/>
      <c r="N1012" s="41"/>
      <c r="O1012" s="41"/>
    </row>
    <row r="1013" spans="1:15" x14ac:dyDescent="0.2">
      <c r="A1013" s="41"/>
      <c r="B1013" s="41"/>
      <c r="C1013" s="41"/>
      <c r="D1013" s="41"/>
      <c r="E1013" s="41"/>
      <c r="F1013" s="41"/>
      <c r="G1013" s="41"/>
      <c r="H1013" s="41"/>
      <c r="I1013" s="41"/>
      <c r="J1013" s="41"/>
      <c r="K1013" s="41"/>
      <c r="L1013" s="41"/>
      <c r="M1013" s="41"/>
      <c r="N1013" s="41"/>
      <c r="O1013" s="41"/>
    </row>
    <row r="1014" spans="1:15" x14ac:dyDescent="0.2">
      <c r="A1014" s="41"/>
      <c r="B1014" s="41"/>
      <c r="C1014" s="41"/>
      <c r="D1014" s="41"/>
      <c r="E1014" s="41"/>
      <c r="F1014" s="41"/>
      <c r="G1014" s="41"/>
      <c r="H1014" s="41"/>
      <c r="I1014" s="41"/>
      <c r="J1014" s="41"/>
      <c r="K1014" s="41"/>
      <c r="L1014" s="41"/>
      <c r="M1014" s="41"/>
      <c r="N1014" s="41"/>
      <c r="O1014" s="41"/>
    </row>
    <row r="1015" spans="1:15" x14ac:dyDescent="0.2">
      <c r="A1015" s="41"/>
      <c r="B1015" s="41"/>
      <c r="C1015" s="41"/>
      <c r="D1015" s="41"/>
      <c r="E1015" s="41"/>
      <c r="F1015" s="41"/>
      <c r="G1015" s="41"/>
      <c r="H1015" s="41"/>
      <c r="I1015" s="41"/>
      <c r="J1015" s="41"/>
      <c r="K1015" s="41"/>
      <c r="L1015" s="41"/>
      <c r="M1015" s="41"/>
      <c r="N1015" s="41"/>
      <c r="O1015" s="41"/>
    </row>
    <row r="1016" spans="1:15" x14ac:dyDescent="0.2">
      <c r="A1016" s="41"/>
      <c r="B1016" s="41"/>
      <c r="C1016" s="41"/>
      <c r="D1016" s="41"/>
      <c r="E1016" s="41"/>
      <c r="F1016" s="41"/>
      <c r="G1016" s="41"/>
      <c r="H1016" s="41"/>
      <c r="I1016" s="41"/>
      <c r="J1016" s="41"/>
      <c r="K1016" s="41"/>
      <c r="L1016" s="41"/>
      <c r="M1016" s="41"/>
      <c r="N1016" s="41"/>
      <c r="O1016" s="41"/>
    </row>
    <row r="1017" spans="1:15" x14ac:dyDescent="0.2">
      <c r="A1017" s="41"/>
      <c r="B1017" s="41"/>
      <c r="C1017" s="41"/>
      <c r="D1017" s="41"/>
      <c r="E1017" s="41"/>
      <c r="F1017" s="41"/>
      <c r="G1017" s="41"/>
      <c r="H1017" s="41"/>
      <c r="I1017" s="41"/>
      <c r="J1017" s="41"/>
      <c r="K1017" s="41"/>
      <c r="L1017" s="41"/>
      <c r="M1017" s="41"/>
      <c r="N1017" s="41"/>
      <c r="O1017" s="41"/>
    </row>
    <row r="1018" spans="1:15" x14ac:dyDescent="0.2">
      <c r="A1018" s="41"/>
      <c r="B1018" s="41"/>
      <c r="C1018" s="41"/>
      <c r="D1018" s="41"/>
      <c r="E1018" s="41"/>
      <c r="F1018" s="41"/>
      <c r="G1018" s="41"/>
      <c r="H1018" s="41"/>
      <c r="I1018" s="41"/>
      <c r="J1018" s="41"/>
      <c r="K1018" s="41"/>
      <c r="L1018" s="41"/>
      <c r="M1018" s="41"/>
      <c r="N1018" s="41"/>
      <c r="O1018" s="41"/>
    </row>
    <row r="1019" spans="1:15" x14ac:dyDescent="0.2">
      <c r="A1019" s="41"/>
      <c r="B1019" s="41"/>
      <c r="C1019" s="41"/>
      <c r="D1019" s="41"/>
      <c r="E1019" s="41"/>
      <c r="F1019" s="41"/>
      <c r="G1019" s="41"/>
      <c r="H1019" s="41"/>
      <c r="I1019" s="41"/>
      <c r="J1019" s="41"/>
      <c r="K1019" s="41"/>
      <c r="L1019" s="41"/>
      <c r="M1019" s="41"/>
      <c r="N1019" s="41"/>
      <c r="O1019" s="41"/>
    </row>
    <row r="1020" spans="1:15" x14ac:dyDescent="0.2">
      <c r="A1020" s="41"/>
      <c r="B1020" s="41"/>
      <c r="C1020" s="41"/>
      <c r="D1020" s="41"/>
      <c r="E1020" s="41"/>
      <c r="F1020" s="41"/>
      <c r="G1020" s="41"/>
      <c r="H1020" s="41"/>
      <c r="I1020" s="41"/>
      <c r="J1020" s="41"/>
      <c r="K1020" s="41"/>
      <c r="L1020" s="41"/>
      <c r="M1020" s="41"/>
      <c r="N1020" s="41"/>
      <c r="O1020" s="41"/>
    </row>
    <row r="1021" spans="1:15" x14ac:dyDescent="0.2">
      <c r="B1021" s="41"/>
      <c r="C1021" s="41"/>
      <c r="D1021" s="41"/>
      <c r="E1021" s="41"/>
      <c r="F1021" s="41"/>
      <c r="G1021" s="41"/>
      <c r="H1021" s="41"/>
      <c r="I1021" s="41"/>
      <c r="J1021" s="41"/>
      <c r="K1021" s="41"/>
      <c r="L1021" s="41"/>
      <c r="M1021" s="41"/>
      <c r="N1021" s="41"/>
      <c r="O1021" s="41"/>
    </row>
    <row r="1022" spans="1:15" x14ac:dyDescent="0.2">
      <c r="B1022" s="41"/>
      <c r="C1022" s="41"/>
      <c r="D1022" s="41"/>
      <c r="E1022" s="41"/>
      <c r="F1022" s="41"/>
      <c r="G1022" s="41"/>
      <c r="H1022" s="41"/>
      <c r="I1022" s="41"/>
      <c r="J1022" s="41"/>
      <c r="K1022" s="41"/>
      <c r="L1022" s="41"/>
      <c r="M1022" s="41"/>
      <c r="N1022" s="41"/>
      <c r="O1022" s="41"/>
    </row>
    <row r="1023" spans="1:15" x14ac:dyDescent="0.2">
      <c r="A1023" s="41"/>
      <c r="B1023" s="41"/>
      <c r="C1023" s="41"/>
      <c r="D1023" s="41"/>
      <c r="E1023" s="41"/>
      <c r="F1023" s="41"/>
      <c r="G1023" s="41"/>
      <c r="H1023" s="41"/>
      <c r="I1023" s="41"/>
      <c r="J1023" s="41"/>
      <c r="K1023" s="41"/>
      <c r="L1023" s="41"/>
      <c r="M1023" s="41"/>
      <c r="N1023" s="41"/>
      <c r="O1023" s="41"/>
    </row>
    <row r="1024" spans="1:15" x14ac:dyDescent="0.2">
      <c r="A1024" s="41" t="s">
        <v>630</v>
      </c>
      <c r="B1024" s="41"/>
      <c r="C1024" s="41"/>
      <c r="D1024" s="41"/>
      <c r="E1024" s="41"/>
      <c r="F1024" s="41"/>
      <c r="G1024" s="41"/>
      <c r="H1024" s="41"/>
      <c r="I1024" s="41"/>
      <c r="J1024" s="41"/>
      <c r="K1024" s="41"/>
      <c r="L1024" s="41"/>
      <c r="M1024" s="41"/>
      <c r="N1024" s="41"/>
      <c r="O1024" s="41"/>
    </row>
    <row r="1025" spans="1:15" x14ac:dyDescent="0.2">
      <c r="B1025" s="41"/>
      <c r="C1025" s="41"/>
      <c r="D1025" s="41"/>
      <c r="E1025" s="41"/>
      <c r="F1025" s="41"/>
      <c r="G1025" s="41"/>
      <c r="H1025" s="41"/>
      <c r="I1025" s="41"/>
      <c r="J1025" s="41"/>
      <c r="K1025" s="41"/>
      <c r="L1025" s="41"/>
      <c r="M1025" s="41"/>
      <c r="N1025" s="41"/>
      <c r="O1025" s="41"/>
    </row>
    <row r="1026" spans="1:15" x14ac:dyDescent="0.2">
      <c r="B1026" s="41"/>
      <c r="C1026" s="41"/>
      <c r="D1026" s="41"/>
      <c r="E1026" s="41"/>
      <c r="F1026" s="41"/>
      <c r="G1026" s="41"/>
      <c r="H1026" s="41"/>
      <c r="I1026" s="41"/>
      <c r="J1026" s="41"/>
      <c r="K1026" s="41"/>
      <c r="L1026" s="41"/>
      <c r="M1026" s="41"/>
      <c r="N1026" s="41"/>
      <c r="O1026" s="41"/>
    </row>
    <row r="1027" spans="1:15" x14ac:dyDescent="0.2">
      <c r="A1027" s="41" t="s">
        <v>677</v>
      </c>
      <c r="B1027" s="41"/>
      <c r="C1027" s="41"/>
      <c r="D1027" s="41"/>
      <c r="E1027" s="41"/>
      <c r="F1027" s="41"/>
      <c r="G1027" s="41"/>
      <c r="H1027" s="41"/>
      <c r="I1027" s="41"/>
      <c r="J1027" s="41"/>
      <c r="K1027" s="41"/>
      <c r="L1027" s="41"/>
      <c r="M1027" s="41"/>
      <c r="N1027" s="41"/>
      <c r="O1027" s="41"/>
    </row>
    <row r="1028" spans="1:15" x14ac:dyDescent="0.2">
      <c r="A1028" s="41" t="s">
        <v>822</v>
      </c>
      <c r="B1028" s="41"/>
      <c r="C1028" s="41"/>
      <c r="D1028" s="41"/>
      <c r="E1028" s="41"/>
      <c r="F1028" s="41"/>
      <c r="G1028" s="41"/>
      <c r="H1028" s="41"/>
      <c r="I1028" s="41"/>
      <c r="J1028" s="41"/>
      <c r="K1028" s="41"/>
      <c r="L1028" s="41"/>
      <c r="M1028" s="41"/>
      <c r="N1028" s="41"/>
      <c r="O1028" s="41"/>
    </row>
    <row r="1029" spans="1:15" x14ac:dyDescent="0.2">
      <c r="A1029" s="41"/>
      <c r="B1029" s="41"/>
      <c r="C1029" s="41"/>
      <c r="D1029" s="41"/>
      <c r="E1029" s="41"/>
      <c r="F1029" s="41"/>
      <c r="G1029" s="41"/>
      <c r="H1029" s="41"/>
      <c r="I1029" s="41"/>
      <c r="J1029" s="41"/>
      <c r="K1029" s="41"/>
      <c r="L1029" s="41"/>
      <c r="M1029" s="41"/>
      <c r="N1029" s="41"/>
      <c r="O1029" s="41"/>
    </row>
    <row r="1030" spans="1:15" x14ac:dyDescent="0.2">
      <c r="A1030" s="41" t="s">
        <v>631</v>
      </c>
      <c r="B1030" s="41"/>
      <c r="C1030" s="41"/>
      <c r="D1030" s="41"/>
      <c r="E1030" s="41"/>
      <c r="F1030" s="41"/>
      <c r="G1030" s="41"/>
      <c r="H1030" s="41"/>
      <c r="I1030" s="41"/>
      <c r="J1030" s="41"/>
      <c r="K1030" s="41"/>
      <c r="L1030" s="41"/>
      <c r="M1030" s="41"/>
      <c r="N1030" s="41"/>
      <c r="O1030" s="41"/>
    </row>
    <row r="1032" spans="1:15" x14ac:dyDescent="0.2">
      <c r="A1032" s="41" t="s">
        <v>678</v>
      </c>
      <c r="B1032" s="41"/>
      <c r="C1032" s="41"/>
      <c r="D1032" s="41"/>
      <c r="E1032" s="41"/>
      <c r="F1032" s="41"/>
      <c r="G1032" s="41"/>
      <c r="H1032" s="41"/>
      <c r="I1032" s="41"/>
      <c r="J1032" s="41"/>
      <c r="K1032" s="41"/>
      <c r="L1032" s="41"/>
      <c r="M1032" s="41"/>
      <c r="N1032" s="41"/>
      <c r="O1032" s="41"/>
    </row>
    <row r="1033" spans="1:15" x14ac:dyDescent="0.2">
      <c r="A1033" s="41"/>
      <c r="B1033" s="41"/>
      <c r="C1033" s="41"/>
      <c r="D1033" s="41"/>
      <c r="E1033" s="41"/>
      <c r="F1033" s="41"/>
      <c r="G1033" s="41"/>
      <c r="H1033" s="41"/>
      <c r="I1033" s="41"/>
      <c r="J1033" s="41"/>
      <c r="K1033" s="41"/>
      <c r="L1033" s="41"/>
      <c r="M1033" s="41"/>
      <c r="N1033" s="41"/>
      <c r="O1033" s="41"/>
    </row>
    <row r="1034" spans="1:15" ht="17.25" customHeight="1" x14ac:dyDescent="0.2">
      <c r="A1034" s="103" t="s">
        <v>1431</v>
      </c>
      <c r="B1034" s="104"/>
      <c r="C1034" s="104"/>
      <c r="D1034" s="104"/>
      <c r="E1034" s="104"/>
      <c r="F1034" s="104"/>
      <c r="G1034" s="104"/>
      <c r="H1034" s="104"/>
      <c r="I1034" s="104"/>
      <c r="J1034" s="104"/>
      <c r="K1034" s="104"/>
      <c r="L1034" s="104"/>
      <c r="M1034" s="105"/>
      <c r="N1034" s="44"/>
      <c r="O1034" s="44"/>
    </row>
    <row r="1035" spans="1:15" x14ac:dyDescent="0.2">
      <c r="A1035" s="106" t="s">
        <v>1431</v>
      </c>
      <c r="B1035" s="107"/>
      <c r="C1035" s="107"/>
      <c r="D1035" s="107"/>
      <c r="E1035" s="107"/>
      <c r="F1035" s="107"/>
      <c r="G1035" s="107"/>
      <c r="H1035" s="107"/>
      <c r="I1035" s="107"/>
      <c r="J1035" s="107"/>
      <c r="K1035" s="107"/>
      <c r="L1035" s="107"/>
      <c r="M1035" s="108"/>
      <c r="N1035" s="44"/>
      <c r="O1035" s="44"/>
    </row>
    <row r="1036" spans="1:15" x14ac:dyDescent="0.2">
      <c r="A1036" s="109" t="b">
        <v>0</v>
      </c>
      <c r="B1036" s="110"/>
      <c r="C1036" s="110"/>
      <c r="D1036" s="110"/>
      <c r="E1036" s="110"/>
      <c r="F1036" s="110"/>
      <c r="G1036" s="110"/>
      <c r="H1036" s="110"/>
      <c r="I1036" s="110"/>
      <c r="J1036" s="110"/>
      <c r="K1036" s="110"/>
      <c r="L1036" s="110"/>
      <c r="M1036" s="111"/>
      <c r="N1036" s="44"/>
      <c r="O1036" s="44"/>
    </row>
    <row r="1037" spans="1:15" x14ac:dyDescent="0.2">
      <c r="A1037" s="44"/>
      <c r="B1037" s="44"/>
      <c r="C1037" s="44"/>
      <c r="D1037" s="44"/>
      <c r="E1037" s="44"/>
      <c r="F1037" s="44"/>
      <c r="G1037" s="44"/>
      <c r="H1037" s="44"/>
      <c r="I1037" s="44"/>
      <c r="J1037" s="44"/>
      <c r="K1037" s="44"/>
      <c r="L1037" s="44"/>
      <c r="M1037" s="44"/>
      <c r="N1037" s="44"/>
      <c r="O1037" s="44"/>
    </row>
    <row r="1055" spans="2:4" x14ac:dyDescent="0.2">
      <c r="B1055" s="41"/>
      <c r="C1055" s="41"/>
      <c r="D1055" s="41"/>
    </row>
    <row r="1056" spans="2:4" x14ac:dyDescent="0.2">
      <c r="B1056" s="41"/>
      <c r="C1056" s="41"/>
      <c r="D1056" s="41"/>
    </row>
    <row r="1057" spans="1:15" x14ac:dyDescent="0.2">
      <c r="A1057" s="41"/>
      <c r="B1057" s="41"/>
      <c r="C1057" s="41"/>
      <c r="D1057" s="41"/>
    </row>
    <row r="1058" spans="1:15" x14ac:dyDescent="0.2">
      <c r="A1058" s="41"/>
      <c r="B1058" s="41"/>
      <c r="C1058" s="41"/>
      <c r="D1058" s="41"/>
    </row>
    <row r="1059" spans="1:15" x14ac:dyDescent="0.2">
      <c r="A1059" s="41"/>
      <c r="B1059" s="41"/>
      <c r="C1059" s="41"/>
      <c r="D1059" s="41"/>
    </row>
    <row r="1060" spans="1:15" x14ac:dyDescent="0.2">
      <c r="A1060" s="41"/>
      <c r="B1060" s="41"/>
      <c r="C1060" s="41"/>
      <c r="D1060" s="41"/>
    </row>
    <row r="1061" spans="1:15" x14ac:dyDescent="0.2">
      <c r="A1061" s="41"/>
      <c r="B1061" s="41"/>
      <c r="C1061" s="41"/>
      <c r="D1061" s="41"/>
    </row>
    <row r="1062" spans="1:15" x14ac:dyDescent="0.2">
      <c r="A1062" s="41" t="s">
        <v>716</v>
      </c>
      <c r="B1062" s="41"/>
      <c r="C1062" s="41"/>
      <c r="D1062" s="41"/>
    </row>
    <row r="1063" spans="1:15" x14ac:dyDescent="0.2">
      <c r="A1063" s="41" t="s">
        <v>717</v>
      </c>
      <c r="B1063" s="41"/>
      <c r="C1063" s="41"/>
      <c r="D1063" s="41"/>
    </row>
    <row r="1064" spans="1:15" x14ac:dyDescent="0.2">
      <c r="A1064" s="41"/>
      <c r="B1064" s="41"/>
      <c r="C1064" s="41"/>
      <c r="D1064" s="41"/>
    </row>
    <row r="1065" spans="1:15" ht="17.25" customHeight="1" x14ac:dyDescent="0.2">
      <c r="A1065" s="103" t="s">
        <v>1432</v>
      </c>
      <c r="B1065" s="104"/>
      <c r="C1065" s="104"/>
      <c r="D1065" s="104"/>
      <c r="E1065" s="104"/>
      <c r="F1065" s="104"/>
      <c r="G1065" s="104"/>
      <c r="H1065" s="104"/>
      <c r="I1065" s="104"/>
      <c r="J1065" s="104"/>
      <c r="K1065" s="104"/>
      <c r="L1065" s="104"/>
      <c r="M1065" s="105"/>
      <c r="N1065" s="53"/>
      <c r="O1065" s="44"/>
    </row>
    <row r="1066" spans="1:15" x14ac:dyDescent="0.2">
      <c r="A1066" s="109" t="b">
        <v>0</v>
      </c>
      <c r="B1066" s="110"/>
      <c r="C1066" s="110"/>
      <c r="D1066" s="110"/>
      <c r="E1066" s="110"/>
      <c r="F1066" s="110"/>
      <c r="G1066" s="110"/>
      <c r="H1066" s="110"/>
      <c r="I1066" s="110"/>
      <c r="J1066" s="110"/>
      <c r="K1066" s="110"/>
      <c r="L1066" s="110"/>
      <c r="M1066" s="111"/>
      <c r="N1066" s="53"/>
      <c r="O1066" s="44"/>
    </row>
    <row r="1067" spans="1:15" x14ac:dyDescent="0.2">
      <c r="A1067" s="55"/>
      <c r="B1067" s="55"/>
      <c r="C1067" s="55"/>
      <c r="D1067" s="55"/>
      <c r="E1067" s="55"/>
      <c r="F1067" s="55"/>
      <c r="G1067" s="55"/>
      <c r="H1067" s="55"/>
      <c r="I1067" s="55"/>
      <c r="J1067" s="55"/>
      <c r="K1067" s="55"/>
      <c r="L1067" s="55"/>
      <c r="M1067" s="55"/>
      <c r="N1067" s="55"/>
      <c r="O1067" s="55"/>
    </row>
    <row r="1069" spans="1:15" x14ac:dyDescent="0.2">
      <c r="A1069" s="45"/>
      <c r="B1069" s="45"/>
      <c r="C1069" s="45"/>
      <c r="D1069" s="45"/>
      <c r="E1069" s="45"/>
      <c r="F1069" s="45"/>
      <c r="G1069" s="45"/>
      <c r="H1069" s="45"/>
      <c r="I1069" s="45"/>
      <c r="J1069" s="45"/>
      <c r="K1069" s="45"/>
      <c r="L1069" s="45"/>
      <c r="M1069" s="45"/>
      <c r="N1069" s="45"/>
      <c r="O1069" s="45"/>
    </row>
    <row r="1070" spans="1:15" x14ac:dyDescent="0.2">
      <c r="A1070" s="45"/>
      <c r="B1070" s="45"/>
      <c r="C1070" s="45"/>
      <c r="D1070" s="45"/>
      <c r="E1070" s="45"/>
      <c r="F1070" s="45"/>
      <c r="G1070" s="45"/>
      <c r="H1070" s="45"/>
      <c r="I1070" s="45"/>
      <c r="J1070" s="45"/>
      <c r="K1070" s="45"/>
      <c r="L1070" s="45"/>
      <c r="M1070" s="45"/>
      <c r="N1070" s="45"/>
      <c r="O1070" s="45"/>
    </row>
    <row r="1071" spans="1:15" x14ac:dyDescent="0.2">
      <c r="A1071" s="45"/>
      <c r="B1071" s="45"/>
      <c r="C1071" s="45"/>
      <c r="D1071" s="45"/>
      <c r="E1071" s="45"/>
      <c r="F1071" s="45"/>
      <c r="G1071" s="45"/>
      <c r="H1071" s="45"/>
      <c r="I1071" s="45"/>
      <c r="J1071" s="45"/>
      <c r="K1071" s="45"/>
      <c r="L1071" s="45"/>
      <c r="M1071" s="45"/>
      <c r="N1071" s="45"/>
      <c r="O1071" s="45"/>
    </row>
    <row r="1078" spans="1:15" x14ac:dyDescent="0.2">
      <c r="A1078" s="41" t="s">
        <v>679</v>
      </c>
      <c r="B1078" s="41"/>
      <c r="C1078" s="41"/>
      <c r="D1078" s="41"/>
      <c r="E1078" s="41"/>
      <c r="F1078" s="41"/>
      <c r="G1078" s="41"/>
      <c r="H1078" s="41"/>
      <c r="I1078" s="41"/>
      <c r="J1078" s="41"/>
      <c r="K1078" s="41"/>
      <c r="L1078" s="41"/>
      <c r="M1078" s="41"/>
      <c r="N1078" s="41"/>
      <c r="O1078" s="41"/>
    </row>
    <row r="1079" spans="1:15" x14ac:dyDescent="0.2">
      <c r="B1079" s="41"/>
      <c r="C1079" s="41"/>
      <c r="D1079" s="41"/>
      <c r="E1079" s="41"/>
      <c r="F1079" s="41"/>
      <c r="G1079" s="41"/>
      <c r="H1079" s="41"/>
      <c r="I1079" s="41"/>
      <c r="J1079" s="41"/>
      <c r="K1079" s="41"/>
      <c r="L1079" s="41"/>
      <c r="M1079" s="41"/>
      <c r="N1079" s="41"/>
      <c r="O1079" s="41"/>
    </row>
    <row r="1080" spans="1:15" ht="17.25" customHeight="1" x14ac:dyDescent="0.2">
      <c r="A1080" s="103" t="s">
        <v>1433</v>
      </c>
      <c r="B1080" s="104"/>
      <c r="C1080" s="104"/>
      <c r="D1080" s="104"/>
      <c r="E1080" s="104"/>
      <c r="F1080" s="104"/>
      <c r="G1080" s="104"/>
      <c r="H1080" s="104"/>
      <c r="I1080" s="104"/>
      <c r="J1080" s="104"/>
      <c r="K1080" s="104"/>
      <c r="L1080" s="104"/>
      <c r="M1080" s="105"/>
      <c r="N1080" s="41"/>
      <c r="O1080" s="41"/>
    </row>
    <row r="1081" spans="1:15" ht="17.25" customHeight="1" x14ac:dyDescent="0.2">
      <c r="A1081" s="109" t="b">
        <v>0</v>
      </c>
      <c r="B1081" s="110"/>
      <c r="C1081" s="110"/>
      <c r="D1081" s="110"/>
      <c r="E1081" s="110"/>
      <c r="F1081" s="110"/>
      <c r="G1081" s="110"/>
      <c r="H1081" s="110"/>
      <c r="I1081" s="110"/>
      <c r="J1081" s="110"/>
      <c r="K1081" s="110"/>
      <c r="L1081" s="110"/>
      <c r="M1081" s="111"/>
      <c r="N1081" s="41"/>
      <c r="O1081" s="41"/>
    </row>
    <row r="1082" spans="1:15" ht="17.25" customHeight="1" x14ac:dyDescent="0.2">
      <c r="A1082" s="44"/>
      <c r="B1082" s="44"/>
      <c r="C1082" s="44"/>
      <c r="D1082" s="44"/>
      <c r="E1082" s="44"/>
      <c r="F1082" s="44"/>
      <c r="G1082" s="44"/>
      <c r="H1082" s="44"/>
      <c r="I1082" s="44"/>
      <c r="J1082" s="44"/>
      <c r="K1082" s="44"/>
      <c r="L1082" s="44"/>
      <c r="M1082" s="44"/>
      <c r="N1082" s="41"/>
      <c r="O1082" s="41"/>
    </row>
    <row r="1083" spans="1:15" x14ac:dyDescent="0.2">
      <c r="A1083" s="44"/>
      <c r="B1083" s="44"/>
      <c r="C1083" s="44"/>
      <c r="D1083" s="44"/>
      <c r="E1083" s="44"/>
      <c r="F1083" s="44"/>
      <c r="G1083" s="44"/>
      <c r="H1083" s="44"/>
      <c r="I1083" s="44"/>
      <c r="J1083" s="44"/>
      <c r="K1083" s="44"/>
      <c r="L1083" s="44"/>
      <c r="M1083" s="44"/>
      <c r="N1083" s="41"/>
      <c r="O1083" s="41"/>
    </row>
    <row r="1084" spans="1:15" x14ac:dyDescent="0.2">
      <c r="A1084" s="44"/>
      <c r="B1084" s="44"/>
      <c r="C1084" s="44"/>
      <c r="D1084" s="44"/>
      <c r="E1084" s="44"/>
      <c r="F1084" s="44"/>
      <c r="G1084" s="44"/>
      <c r="H1084" s="44"/>
      <c r="I1084" s="44"/>
      <c r="J1084" s="44"/>
      <c r="K1084" s="44"/>
      <c r="L1084" s="44"/>
      <c r="M1084" s="44"/>
      <c r="N1084" s="41"/>
      <c r="O1084" s="41"/>
    </row>
    <row r="1085" spans="1:15" x14ac:dyDescent="0.2">
      <c r="A1085" s="41"/>
      <c r="B1085" s="41"/>
      <c r="C1085" s="41"/>
      <c r="D1085" s="41"/>
      <c r="E1085" s="41"/>
      <c r="F1085" s="41"/>
      <c r="G1085" s="41"/>
      <c r="H1085" s="41"/>
      <c r="I1085" s="41"/>
      <c r="J1085" s="41"/>
      <c r="K1085" s="41"/>
      <c r="L1085" s="41"/>
      <c r="M1085" s="41"/>
      <c r="N1085" s="41"/>
      <c r="O1085" s="41"/>
    </row>
    <row r="1086" spans="1:15" x14ac:dyDescent="0.2">
      <c r="A1086" s="41"/>
      <c r="B1086" s="41"/>
      <c r="C1086" s="41"/>
      <c r="D1086" s="41"/>
      <c r="E1086" s="41"/>
      <c r="F1086" s="41"/>
      <c r="G1086" s="41"/>
      <c r="H1086" s="41"/>
      <c r="I1086" s="41"/>
      <c r="J1086" s="41"/>
      <c r="K1086" s="41"/>
      <c r="L1086" s="41"/>
      <c r="M1086" s="41"/>
      <c r="N1086" s="41"/>
      <c r="O1086" s="41"/>
    </row>
    <row r="1087" spans="1:15" x14ac:dyDescent="0.2">
      <c r="A1087" s="41"/>
      <c r="B1087" s="41"/>
      <c r="C1087" s="41"/>
      <c r="D1087" s="41"/>
      <c r="E1087" s="41"/>
      <c r="F1087" s="41"/>
      <c r="G1087" s="41"/>
      <c r="H1087" s="41"/>
      <c r="I1087" s="41"/>
      <c r="J1087" s="41"/>
      <c r="K1087" s="41"/>
      <c r="L1087" s="41"/>
      <c r="M1087" s="41"/>
      <c r="N1087" s="41"/>
      <c r="O1087" s="41"/>
    </row>
    <row r="1088" spans="1:15" x14ac:dyDescent="0.2">
      <c r="A1088" s="41"/>
      <c r="B1088" s="41"/>
      <c r="C1088" s="41"/>
      <c r="D1088" s="41"/>
      <c r="E1088" s="41"/>
      <c r="F1088" s="41"/>
      <c r="G1088" s="41"/>
      <c r="H1088" s="41"/>
      <c r="I1088" s="41"/>
      <c r="J1088" s="41"/>
      <c r="K1088" s="41"/>
      <c r="L1088" s="41"/>
      <c r="M1088" s="41"/>
      <c r="N1088" s="41"/>
      <c r="O1088" s="41"/>
    </row>
    <row r="1089" spans="1:15" x14ac:dyDescent="0.2">
      <c r="A1089" s="41"/>
      <c r="B1089" s="41"/>
      <c r="C1089" s="41"/>
      <c r="D1089" s="41"/>
      <c r="E1089" s="41"/>
      <c r="F1089" s="41"/>
      <c r="G1089" s="41"/>
      <c r="H1089" s="41"/>
      <c r="I1089" s="41"/>
      <c r="J1089" s="41"/>
      <c r="K1089" s="41"/>
      <c r="L1089" s="41"/>
      <c r="M1089" s="41"/>
      <c r="N1089" s="41"/>
      <c r="O1089" s="41"/>
    </row>
    <row r="1090" spans="1:15" x14ac:dyDescent="0.2">
      <c r="A1090" s="41"/>
      <c r="B1090" s="41"/>
      <c r="C1090" s="41"/>
      <c r="D1090" s="41"/>
      <c r="E1090" s="41"/>
      <c r="F1090" s="41"/>
      <c r="G1090" s="41"/>
      <c r="H1090" s="41"/>
      <c r="I1090" s="41"/>
      <c r="J1090" s="41"/>
      <c r="K1090" s="41"/>
      <c r="L1090" s="41"/>
      <c r="M1090" s="41"/>
      <c r="N1090" s="41"/>
      <c r="O1090" s="41"/>
    </row>
    <row r="1091" spans="1:15" x14ac:dyDescent="0.2">
      <c r="A1091" s="41"/>
      <c r="B1091" s="41"/>
      <c r="C1091" s="41"/>
      <c r="D1091" s="41"/>
      <c r="E1091" s="41"/>
      <c r="F1091" s="41"/>
      <c r="G1091" s="41"/>
      <c r="H1091" s="41"/>
      <c r="I1091" s="41"/>
      <c r="J1091" s="41"/>
      <c r="K1091" s="41"/>
      <c r="L1091" s="41"/>
      <c r="M1091" s="41"/>
      <c r="N1091" s="41"/>
      <c r="O1091" s="41"/>
    </row>
    <row r="1092" spans="1:15" x14ac:dyDescent="0.2">
      <c r="A1092" s="41"/>
      <c r="B1092" s="41"/>
      <c r="C1092" s="41"/>
      <c r="D1092" s="41"/>
      <c r="E1092" s="41"/>
      <c r="F1092" s="41"/>
      <c r="G1092" s="41"/>
      <c r="H1092" s="41"/>
      <c r="I1092" s="41"/>
      <c r="J1092" s="41"/>
      <c r="K1092" s="41"/>
      <c r="L1092" s="41"/>
      <c r="M1092" s="41"/>
      <c r="N1092" s="41"/>
      <c r="O1092" s="41"/>
    </row>
    <row r="1093" spans="1:15" x14ac:dyDescent="0.2">
      <c r="A1093" s="41"/>
      <c r="B1093" s="41"/>
      <c r="C1093" s="41"/>
      <c r="D1093" s="41"/>
      <c r="E1093" s="41"/>
      <c r="F1093" s="41"/>
      <c r="G1093" s="41"/>
      <c r="H1093" s="41"/>
      <c r="I1093" s="41"/>
      <c r="J1093" s="41"/>
      <c r="K1093" s="41"/>
      <c r="L1093" s="41"/>
      <c r="M1093" s="41"/>
      <c r="N1093" s="41"/>
      <c r="O1093" s="41"/>
    </row>
    <row r="1094" spans="1:15" x14ac:dyDescent="0.2">
      <c r="A1094" s="41" t="s">
        <v>680</v>
      </c>
      <c r="B1094" s="41"/>
      <c r="C1094" s="41"/>
      <c r="D1094" s="41"/>
      <c r="E1094" s="41"/>
      <c r="F1094" s="41"/>
      <c r="G1094" s="41"/>
      <c r="H1094" s="41"/>
      <c r="I1094" s="41"/>
      <c r="J1094" s="41"/>
      <c r="K1094" s="41"/>
      <c r="L1094" s="41"/>
      <c r="M1094" s="41"/>
      <c r="N1094" s="41"/>
      <c r="O1094" s="41"/>
    </row>
    <row r="1095" spans="1:15" x14ac:dyDescent="0.2">
      <c r="A1095" s="41"/>
      <c r="B1095" s="41"/>
      <c r="C1095" s="41"/>
      <c r="D1095" s="41"/>
      <c r="E1095" s="41"/>
      <c r="F1095" s="41"/>
      <c r="G1095" s="41"/>
      <c r="H1095" s="41"/>
      <c r="I1095" s="41"/>
      <c r="J1095" s="41"/>
      <c r="K1095" s="41"/>
      <c r="L1095" s="41"/>
      <c r="M1095" s="41"/>
      <c r="N1095" s="41"/>
      <c r="O1095" s="41"/>
    </row>
    <row r="1096" spans="1:15" ht="17.25" customHeight="1" x14ac:dyDescent="0.2">
      <c r="A1096" s="103" t="s">
        <v>1438</v>
      </c>
      <c r="B1096" s="104"/>
      <c r="C1096" s="104"/>
      <c r="D1096" s="104"/>
      <c r="E1096" s="104"/>
      <c r="F1096" s="104"/>
      <c r="G1096" s="104"/>
      <c r="H1096" s="104"/>
      <c r="I1096" s="104"/>
      <c r="J1096" s="104"/>
      <c r="K1096" s="104"/>
      <c r="L1096" s="104"/>
      <c r="M1096" s="105"/>
      <c r="N1096" s="53"/>
      <c r="O1096" s="44"/>
    </row>
    <row r="1097" spans="1:15" x14ac:dyDescent="0.2">
      <c r="A1097" s="106" t="s">
        <v>1434</v>
      </c>
      <c r="B1097" s="107"/>
      <c r="C1097" s="107"/>
      <c r="D1097" s="107"/>
      <c r="E1097" s="107"/>
      <c r="F1097" s="107"/>
      <c r="G1097" s="107"/>
      <c r="H1097" s="107"/>
      <c r="I1097" s="107"/>
      <c r="J1097" s="107"/>
      <c r="K1097" s="107"/>
      <c r="L1097" s="107"/>
      <c r="M1097" s="108"/>
      <c r="N1097" s="53"/>
      <c r="O1097" s="44"/>
    </row>
    <row r="1098" spans="1:15" x14ac:dyDescent="0.2">
      <c r="A1098" s="109" t="b">
        <v>0</v>
      </c>
      <c r="B1098" s="110"/>
      <c r="C1098" s="110"/>
      <c r="D1098" s="110"/>
      <c r="E1098" s="110"/>
      <c r="F1098" s="110"/>
      <c r="G1098" s="110"/>
      <c r="H1098" s="110"/>
      <c r="I1098" s="110"/>
      <c r="J1098" s="110"/>
      <c r="K1098" s="110"/>
      <c r="L1098" s="110"/>
      <c r="M1098" s="111"/>
      <c r="N1098" s="53"/>
      <c r="O1098" s="44"/>
    </row>
    <row r="1099" spans="1:15" x14ac:dyDescent="0.2">
      <c r="A1099" s="41"/>
      <c r="B1099" s="41"/>
      <c r="C1099" s="41"/>
      <c r="D1099" s="41"/>
      <c r="E1099" s="41"/>
      <c r="F1099" s="41"/>
      <c r="G1099" s="41"/>
      <c r="H1099" s="41"/>
      <c r="I1099" s="41"/>
      <c r="J1099" s="41"/>
      <c r="K1099" s="41"/>
      <c r="L1099" s="41"/>
      <c r="M1099" s="41"/>
      <c r="N1099" s="41"/>
      <c r="O1099" s="41"/>
    </row>
    <row r="1100" spans="1:15" x14ac:dyDescent="0.2">
      <c r="A1100" s="41"/>
      <c r="B1100" s="41"/>
      <c r="C1100" s="41"/>
      <c r="D1100" s="41"/>
      <c r="E1100" s="41"/>
      <c r="F1100" s="41"/>
      <c r="G1100" s="41"/>
      <c r="H1100" s="41"/>
      <c r="I1100" s="41"/>
      <c r="J1100" s="41"/>
      <c r="K1100" s="41"/>
      <c r="L1100" s="41"/>
      <c r="M1100" s="41"/>
      <c r="N1100" s="41"/>
      <c r="O1100" s="41"/>
    </row>
    <row r="1101" spans="1:15" x14ac:dyDescent="0.2">
      <c r="A1101" s="41"/>
      <c r="B1101" s="41"/>
      <c r="C1101" s="41"/>
      <c r="D1101" s="41"/>
      <c r="E1101" s="41"/>
      <c r="F1101" s="41"/>
      <c r="G1101" s="41"/>
      <c r="H1101" s="41"/>
      <c r="I1101" s="41"/>
      <c r="J1101" s="41"/>
      <c r="K1101" s="41"/>
      <c r="L1101" s="41"/>
      <c r="M1101" s="41"/>
      <c r="N1101" s="41"/>
      <c r="O1101" s="41"/>
    </row>
    <row r="1102" spans="1:15" x14ac:dyDescent="0.2">
      <c r="A1102" s="41"/>
      <c r="B1102" s="41"/>
      <c r="C1102" s="41"/>
      <c r="D1102" s="41"/>
      <c r="E1102" s="41"/>
      <c r="F1102" s="41"/>
      <c r="G1102" s="41"/>
      <c r="H1102" s="41"/>
      <c r="I1102" s="41"/>
      <c r="J1102" s="41"/>
      <c r="K1102" s="41"/>
      <c r="L1102" s="41"/>
      <c r="M1102" s="41"/>
      <c r="N1102" s="41"/>
      <c r="O1102" s="41"/>
    </row>
    <row r="1103" spans="1:15" x14ac:dyDescent="0.2">
      <c r="A1103" s="44"/>
      <c r="B1103" s="44"/>
      <c r="C1103" s="44"/>
      <c r="D1103" s="44"/>
      <c r="E1103" s="44"/>
      <c r="F1103" s="44"/>
      <c r="G1103" s="44"/>
      <c r="H1103" s="44"/>
      <c r="I1103" s="44"/>
      <c r="J1103" s="44"/>
      <c r="K1103" s="44"/>
      <c r="L1103" s="44"/>
      <c r="M1103" s="44"/>
      <c r="N1103" s="44"/>
      <c r="O1103" s="44"/>
    </row>
    <row r="1104" spans="1:15" x14ac:dyDescent="0.2">
      <c r="A1104" s="44"/>
      <c r="B1104" s="44"/>
      <c r="C1104" s="44"/>
      <c r="D1104" s="44"/>
      <c r="E1104" s="44"/>
      <c r="F1104" s="44"/>
      <c r="G1104" s="44"/>
      <c r="H1104" s="44"/>
      <c r="I1104" s="44"/>
      <c r="J1104" s="44"/>
      <c r="K1104" s="44"/>
      <c r="L1104" s="44"/>
      <c r="M1104" s="44"/>
      <c r="N1104" s="44"/>
      <c r="O1104" s="44"/>
    </row>
    <row r="1105" spans="1:15" x14ac:dyDescent="0.2">
      <c r="A1105" s="44"/>
      <c r="B1105" s="44"/>
      <c r="C1105" s="44"/>
      <c r="D1105" s="44"/>
      <c r="E1105" s="44"/>
      <c r="F1105" s="44"/>
      <c r="G1105" s="44"/>
      <c r="H1105" s="44"/>
      <c r="I1105" s="44"/>
      <c r="J1105" s="44"/>
      <c r="K1105" s="44"/>
      <c r="L1105" s="44"/>
      <c r="M1105" s="44"/>
      <c r="N1105" s="44"/>
      <c r="O1105" s="44"/>
    </row>
    <row r="1106" spans="1:15" x14ac:dyDescent="0.2">
      <c r="A1106" s="41"/>
      <c r="B1106" s="41"/>
      <c r="C1106" s="41"/>
      <c r="D1106" s="41"/>
      <c r="E1106" s="41"/>
      <c r="F1106" s="41"/>
      <c r="G1106" s="41"/>
      <c r="H1106" s="41"/>
      <c r="I1106" s="41"/>
      <c r="J1106" s="41"/>
      <c r="K1106" s="41"/>
      <c r="L1106" s="41"/>
      <c r="M1106" s="41"/>
      <c r="N1106" s="41"/>
      <c r="O1106" s="41"/>
    </row>
    <row r="1107" spans="1:15" x14ac:dyDescent="0.2">
      <c r="A1107" s="41"/>
      <c r="B1107" s="41"/>
      <c r="C1107" s="41"/>
      <c r="D1107" s="41"/>
      <c r="E1107" s="41"/>
      <c r="F1107" s="41"/>
      <c r="G1107" s="41"/>
      <c r="H1107" s="41"/>
      <c r="I1107" s="41"/>
      <c r="J1107" s="41"/>
      <c r="K1107" s="41"/>
      <c r="L1107" s="41"/>
      <c r="M1107" s="41"/>
      <c r="N1107" s="41"/>
      <c r="O1107" s="41"/>
    </row>
    <row r="1108" spans="1:15" x14ac:dyDescent="0.2">
      <c r="A1108" s="41"/>
      <c r="B1108" s="41"/>
      <c r="C1108" s="41"/>
      <c r="D1108" s="41"/>
      <c r="E1108" s="41"/>
      <c r="F1108" s="41"/>
      <c r="G1108" s="41"/>
      <c r="H1108" s="41"/>
      <c r="I1108" s="41"/>
      <c r="J1108" s="41"/>
      <c r="K1108" s="41"/>
      <c r="L1108" s="41"/>
      <c r="M1108" s="41"/>
      <c r="N1108" s="41"/>
      <c r="O1108" s="41"/>
    </row>
    <row r="1109" spans="1:15" x14ac:dyDescent="0.2">
      <c r="A1109" s="41"/>
      <c r="B1109" s="41"/>
      <c r="C1109" s="41"/>
      <c r="D1109" s="41"/>
      <c r="E1109" s="41"/>
      <c r="F1109" s="41"/>
      <c r="G1109" s="41"/>
      <c r="H1109" s="41"/>
      <c r="I1109" s="41"/>
      <c r="J1109" s="41"/>
      <c r="K1109" s="41"/>
      <c r="L1109" s="41"/>
      <c r="M1109" s="41"/>
      <c r="N1109" s="41"/>
      <c r="O1109" s="41"/>
    </row>
    <row r="1110" spans="1:15" x14ac:dyDescent="0.2">
      <c r="A1110" s="41"/>
      <c r="B1110" s="41"/>
      <c r="C1110" s="41"/>
      <c r="D1110" s="41"/>
      <c r="E1110" s="41"/>
      <c r="F1110" s="41"/>
      <c r="G1110" s="41"/>
      <c r="H1110" s="41"/>
      <c r="I1110" s="41"/>
      <c r="J1110" s="41"/>
      <c r="K1110" s="41"/>
      <c r="L1110" s="41"/>
      <c r="M1110" s="41"/>
      <c r="N1110" s="41"/>
      <c r="O1110" s="41"/>
    </row>
    <row r="1111" spans="1:15" x14ac:dyDescent="0.2">
      <c r="A1111" s="41"/>
      <c r="B1111" s="41"/>
      <c r="C1111" s="41"/>
      <c r="D1111" s="41"/>
      <c r="E1111" s="41"/>
      <c r="F1111" s="41"/>
      <c r="G1111" s="41"/>
      <c r="H1111" s="41"/>
      <c r="I1111" s="41"/>
      <c r="J1111" s="41"/>
      <c r="K1111" s="41"/>
      <c r="L1111" s="41"/>
      <c r="M1111" s="41"/>
      <c r="N1111" s="41"/>
      <c r="O1111" s="41"/>
    </row>
    <row r="1112" spans="1:15" x14ac:dyDescent="0.2">
      <c r="A1112" s="41"/>
      <c r="B1112" s="41"/>
      <c r="C1112" s="41"/>
      <c r="D1112" s="41"/>
      <c r="E1112" s="41"/>
      <c r="F1112" s="41"/>
      <c r="G1112" s="41"/>
      <c r="H1112" s="41"/>
      <c r="I1112" s="41"/>
      <c r="J1112" s="41"/>
      <c r="K1112" s="41"/>
      <c r="L1112" s="41"/>
      <c r="M1112" s="41"/>
      <c r="N1112" s="41"/>
      <c r="O1112" s="41"/>
    </row>
    <row r="1113" spans="1:15" x14ac:dyDescent="0.2">
      <c r="A1113" s="41"/>
      <c r="B1113" s="41"/>
      <c r="C1113" s="41"/>
      <c r="D1113" s="41"/>
      <c r="E1113" s="41"/>
      <c r="F1113" s="41"/>
      <c r="G1113" s="41"/>
      <c r="H1113" s="41"/>
      <c r="I1113" s="41"/>
      <c r="J1113" s="41"/>
      <c r="K1113" s="41"/>
      <c r="L1113" s="41"/>
      <c r="M1113" s="41"/>
      <c r="N1113" s="41"/>
      <c r="O1113" s="41"/>
    </row>
    <row r="1114" spans="1:15" x14ac:dyDescent="0.2">
      <c r="A1114" s="41"/>
      <c r="B1114" s="41"/>
      <c r="C1114" s="41"/>
      <c r="D1114" s="41"/>
      <c r="E1114" s="41"/>
      <c r="F1114" s="41"/>
      <c r="G1114" s="41"/>
      <c r="H1114" s="41"/>
      <c r="I1114" s="41"/>
      <c r="J1114" s="41"/>
      <c r="K1114" s="41"/>
      <c r="L1114" s="41"/>
      <c r="M1114" s="41"/>
      <c r="N1114" s="41"/>
      <c r="O1114" s="41"/>
    </row>
    <row r="1115" spans="1:15" x14ac:dyDescent="0.2">
      <c r="A1115" s="41"/>
      <c r="B1115" s="41"/>
      <c r="C1115" s="41"/>
      <c r="D1115" s="41"/>
      <c r="E1115" s="41"/>
      <c r="F1115" s="41"/>
      <c r="G1115" s="41"/>
      <c r="H1115" s="41"/>
      <c r="I1115" s="41"/>
      <c r="J1115" s="41"/>
      <c r="K1115" s="41"/>
      <c r="L1115" s="41"/>
      <c r="M1115" s="41"/>
      <c r="N1115" s="41"/>
      <c r="O1115" s="41"/>
    </row>
    <row r="1116" spans="1:15" x14ac:dyDescent="0.2">
      <c r="A1116" s="41"/>
      <c r="B1116" s="41"/>
      <c r="C1116" s="41"/>
      <c r="D1116" s="41"/>
      <c r="E1116" s="41"/>
      <c r="F1116" s="41"/>
      <c r="G1116" s="41"/>
      <c r="H1116" s="41"/>
      <c r="I1116" s="41"/>
      <c r="J1116" s="41"/>
      <c r="K1116" s="41"/>
      <c r="L1116" s="41"/>
      <c r="M1116" s="41"/>
      <c r="N1116" s="41"/>
      <c r="O1116" s="41"/>
    </row>
    <row r="1117" spans="1:15" x14ac:dyDescent="0.2">
      <c r="A1117" s="41"/>
      <c r="B1117" s="41"/>
      <c r="C1117" s="41"/>
      <c r="D1117" s="41"/>
      <c r="E1117" s="41"/>
      <c r="F1117" s="41"/>
      <c r="G1117" s="41"/>
      <c r="H1117" s="41"/>
      <c r="I1117" s="41"/>
      <c r="J1117" s="41"/>
      <c r="K1117" s="41"/>
      <c r="L1117" s="41"/>
      <c r="M1117" s="41"/>
      <c r="N1117" s="41"/>
      <c r="O1117" s="41"/>
    </row>
    <row r="1118" spans="1:15" x14ac:dyDescent="0.2">
      <c r="B1118" s="41"/>
      <c r="C1118" s="41"/>
      <c r="D1118" s="41"/>
      <c r="E1118" s="41"/>
      <c r="F1118" s="41"/>
      <c r="G1118" s="41"/>
      <c r="H1118" s="41"/>
      <c r="I1118" s="41"/>
      <c r="J1118" s="41"/>
      <c r="K1118" s="41"/>
      <c r="L1118" s="41"/>
      <c r="M1118" s="41"/>
      <c r="N1118" s="41"/>
      <c r="O1118" s="41"/>
    </row>
    <row r="1119" spans="1:15" x14ac:dyDescent="0.2">
      <c r="B1119" s="41"/>
      <c r="C1119" s="41"/>
      <c r="D1119" s="41"/>
      <c r="E1119" s="41"/>
      <c r="F1119" s="41"/>
      <c r="G1119" s="41"/>
      <c r="H1119" s="41"/>
      <c r="I1119" s="41"/>
      <c r="J1119" s="41"/>
      <c r="K1119" s="41"/>
      <c r="L1119" s="41"/>
      <c r="M1119" s="41"/>
      <c r="N1119" s="41"/>
      <c r="O1119" s="41"/>
    </row>
    <row r="1120" spans="1:15" x14ac:dyDescent="0.2">
      <c r="B1120" s="41"/>
      <c r="C1120" s="41"/>
      <c r="D1120" s="41"/>
      <c r="E1120" s="41"/>
      <c r="F1120" s="41"/>
      <c r="G1120" s="41"/>
      <c r="H1120" s="41"/>
      <c r="I1120" s="41"/>
      <c r="J1120" s="41"/>
      <c r="K1120" s="41"/>
      <c r="L1120" s="41"/>
      <c r="M1120" s="41"/>
      <c r="N1120" s="41"/>
      <c r="O1120" s="41"/>
    </row>
    <row r="1121" spans="1:15" x14ac:dyDescent="0.2">
      <c r="A1121" s="41"/>
      <c r="B1121" s="41"/>
      <c r="C1121" s="41"/>
      <c r="D1121" s="41"/>
      <c r="E1121" s="41"/>
      <c r="F1121" s="41"/>
      <c r="G1121" s="41"/>
      <c r="H1121" s="41"/>
      <c r="I1121" s="41"/>
      <c r="J1121" s="41"/>
      <c r="K1121" s="41"/>
      <c r="L1121" s="41"/>
      <c r="M1121" s="41"/>
      <c r="N1121" s="41"/>
      <c r="O1121" s="41"/>
    </row>
    <row r="1122" spans="1:15" x14ac:dyDescent="0.2">
      <c r="A1122" s="41" t="s">
        <v>681</v>
      </c>
      <c r="B1122" s="41"/>
      <c r="C1122" s="41"/>
      <c r="D1122" s="41"/>
      <c r="E1122" s="41"/>
      <c r="F1122" s="41"/>
      <c r="G1122" s="41"/>
      <c r="H1122" s="41"/>
      <c r="I1122" s="41"/>
      <c r="J1122" s="41"/>
      <c r="K1122" s="41"/>
      <c r="L1122" s="41"/>
      <c r="M1122" s="41"/>
      <c r="N1122" s="41"/>
      <c r="O1122" s="41"/>
    </row>
    <row r="1123" spans="1:15" x14ac:dyDescent="0.2">
      <c r="A1123" s="41" t="s">
        <v>822</v>
      </c>
      <c r="B1123" s="41"/>
      <c r="C1123" s="41"/>
      <c r="D1123" s="41"/>
      <c r="E1123" s="41"/>
      <c r="F1123" s="41"/>
      <c r="G1123" s="41"/>
      <c r="H1123" s="41"/>
      <c r="I1123" s="41"/>
      <c r="J1123" s="41"/>
      <c r="K1123" s="41"/>
      <c r="L1123" s="41"/>
      <c r="M1123" s="41"/>
      <c r="N1123" s="41"/>
      <c r="O1123" s="41"/>
    </row>
    <row r="1124" spans="1:15" x14ac:dyDescent="0.2">
      <c r="B1124" s="41"/>
      <c r="C1124" s="41"/>
      <c r="D1124" s="41"/>
      <c r="E1124" s="41"/>
      <c r="F1124" s="41"/>
      <c r="G1124" s="41"/>
      <c r="H1124" s="41"/>
      <c r="I1124" s="41"/>
      <c r="J1124" s="41"/>
      <c r="K1124" s="41"/>
      <c r="L1124" s="41"/>
      <c r="M1124" s="41"/>
      <c r="N1124" s="41"/>
      <c r="O1124" s="41"/>
    </row>
    <row r="1125" spans="1:15" x14ac:dyDescent="0.2">
      <c r="A1125" s="41"/>
      <c r="B1125" s="41"/>
      <c r="C1125" s="41"/>
      <c r="D1125" s="41"/>
      <c r="E1125" s="41"/>
      <c r="F1125" s="41"/>
      <c r="G1125" s="41"/>
      <c r="H1125" s="41"/>
      <c r="I1125" s="41"/>
      <c r="J1125" s="41"/>
      <c r="K1125" s="41"/>
      <c r="L1125" s="41"/>
      <c r="M1125" s="41"/>
      <c r="N1125" s="41"/>
      <c r="O1125" s="41"/>
    </row>
    <row r="1126" spans="1:15" x14ac:dyDescent="0.2">
      <c r="A1126" s="41" t="s">
        <v>691</v>
      </c>
      <c r="B1126" s="41"/>
      <c r="C1126" s="41"/>
      <c r="D1126" s="41"/>
      <c r="E1126" s="41"/>
      <c r="F1126" s="41"/>
      <c r="G1126" s="41"/>
      <c r="H1126" s="41"/>
      <c r="I1126" s="41"/>
      <c r="J1126" s="41"/>
      <c r="K1126" s="41"/>
      <c r="L1126" s="41"/>
      <c r="M1126" s="41"/>
      <c r="N1126" s="41"/>
      <c r="O1126" s="41"/>
    </row>
    <row r="1127" spans="1:15" x14ac:dyDescent="0.2">
      <c r="A1127" s="41"/>
      <c r="B1127" s="41"/>
      <c r="C1127" s="41"/>
      <c r="D1127" s="41"/>
      <c r="E1127" s="41"/>
      <c r="F1127" s="41"/>
      <c r="G1127" s="41"/>
      <c r="H1127" s="41"/>
      <c r="I1127" s="41"/>
      <c r="J1127" s="41"/>
      <c r="K1127" s="41"/>
      <c r="L1127" s="41"/>
      <c r="M1127" s="41"/>
      <c r="N1127" s="41"/>
      <c r="O1127" s="41"/>
    </row>
    <row r="1128" spans="1:15" x14ac:dyDescent="0.2">
      <c r="A1128" s="41" t="s">
        <v>682</v>
      </c>
      <c r="B1128" s="41"/>
      <c r="C1128" s="41"/>
      <c r="D1128" s="41"/>
      <c r="E1128" s="41"/>
      <c r="F1128" s="41"/>
      <c r="G1128" s="41"/>
      <c r="H1128" s="41"/>
      <c r="I1128" s="41"/>
      <c r="J1128" s="41"/>
      <c r="K1128" s="41"/>
      <c r="L1128" s="41"/>
      <c r="M1128" s="41"/>
      <c r="N1128" s="41"/>
      <c r="O1128" s="41"/>
    </row>
    <row r="1129" spans="1:15" x14ac:dyDescent="0.2">
      <c r="A1129" s="41" t="s">
        <v>683</v>
      </c>
      <c r="B1129" s="41"/>
      <c r="C1129" s="41"/>
      <c r="D1129" s="41"/>
      <c r="E1129" s="41"/>
      <c r="F1129" s="41"/>
      <c r="G1129" s="41"/>
      <c r="H1129" s="41"/>
      <c r="I1129" s="41"/>
      <c r="J1129" s="41"/>
      <c r="K1129" s="41"/>
      <c r="L1129" s="41"/>
      <c r="M1129" s="41"/>
      <c r="N1129" s="41"/>
      <c r="O1129" s="41"/>
    </row>
    <row r="1130" spans="1:15" x14ac:dyDescent="0.2">
      <c r="A1130" s="41" t="s">
        <v>684</v>
      </c>
      <c r="B1130" s="41"/>
      <c r="C1130" s="41"/>
      <c r="D1130" s="41"/>
      <c r="E1130" s="41"/>
      <c r="F1130" s="41"/>
      <c r="G1130" s="41"/>
      <c r="H1130" s="41"/>
      <c r="I1130" s="41"/>
      <c r="J1130" s="41"/>
      <c r="K1130" s="41"/>
      <c r="L1130" s="41"/>
      <c r="M1130" s="41"/>
      <c r="N1130" s="41"/>
      <c r="O1130" s="41"/>
    </row>
    <row r="1131" spans="1:15" x14ac:dyDescent="0.2">
      <c r="A1131" s="41"/>
      <c r="B1131" s="41"/>
      <c r="C1131" s="41"/>
      <c r="D1131" s="41"/>
      <c r="E1131" s="41"/>
      <c r="F1131" s="41"/>
      <c r="G1131" s="41"/>
      <c r="H1131" s="41"/>
      <c r="I1131" s="41"/>
      <c r="J1131" s="41"/>
      <c r="K1131" s="41"/>
      <c r="L1131" s="41"/>
      <c r="M1131" s="41"/>
      <c r="N1131" s="41"/>
      <c r="O1131" s="41"/>
    </row>
    <row r="1132" spans="1:15" ht="17.25" customHeight="1" x14ac:dyDescent="0.2">
      <c r="A1132" s="103" t="s">
        <v>1439</v>
      </c>
      <c r="B1132" s="104"/>
      <c r="C1132" s="104"/>
      <c r="D1132" s="104"/>
      <c r="E1132" s="104"/>
      <c r="F1132" s="104"/>
      <c r="G1132" s="104"/>
      <c r="H1132" s="104"/>
      <c r="I1132" s="104"/>
      <c r="J1132" s="104"/>
      <c r="K1132" s="104"/>
      <c r="L1132" s="104"/>
      <c r="M1132" s="105"/>
      <c r="N1132" s="53"/>
      <c r="O1132" s="44"/>
    </row>
    <row r="1133" spans="1:15" x14ac:dyDescent="0.2">
      <c r="A1133" s="109" t="b">
        <v>0</v>
      </c>
      <c r="B1133" s="110"/>
      <c r="C1133" s="110"/>
      <c r="D1133" s="110"/>
      <c r="E1133" s="110"/>
      <c r="F1133" s="110"/>
      <c r="G1133" s="110"/>
      <c r="H1133" s="110"/>
      <c r="I1133" s="110"/>
      <c r="J1133" s="110"/>
      <c r="K1133" s="110"/>
      <c r="L1133" s="110"/>
      <c r="M1133" s="111"/>
      <c r="N1133" s="53"/>
      <c r="O1133" s="44"/>
    </row>
    <row r="1134" spans="1:15" x14ac:dyDescent="0.2">
      <c r="A1134" s="41"/>
      <c r="B1134" s="41"/>
      <c r="C1134" s="41"/>
      <c r="D1134" s="41"/>
      <c r="E1134" s="41"/>
      <c r="F1134" s="41"/>
      <c r="G1134" s="41"/>
      <c r="H1134" s="41"/>
      <c r="I1134" s="41"/>
      <c r="J1134" s="41"/>
      <c r="K1134" s="41"/>
      <c r="L1134" s="41"/>
      <c r="M1134" s="41"/>
      <c r="N1134" s="41"/>
      <c r="O1134" s="41"/>
    </row>
    <row r="1135" spans="1:15" x14ac:dyDescent="0.2">
      <c r="A1135" s="41"/>
      <c r="B1135" s="41"/>
      <c r="C1135" s="41"/>
      <c r="D1135" s="41"/>
      <c r="E1135" s="41"/>
      <c r="F1135" s="41"/>
      <c r="G1135" s="41"/>
      <c r="H1135" s="41"/>
      <c r="I1135" s="41"/>
      <c r="J1135" s="41"/>
      <c r="K1135" s="41"/>
      <c r="L1135" s="41"/>
      <c r="M1135" s="41"/>
      <c r="N1135" s="41"/>
      <c r="O1135" s="41"/>
    </row>
    <row r="1136" spans="1:15" x14ac:dyDescent="0.2">
      <c r="A1136" s="41"/>
      <c r="B1136" s="41"/>
      <c r="C1136" s="41"/>
      <c r="D1136" s="41"/>
      <c r="E1136" s="41"/>
      <c r="F1136" s="41"/>
      <c r="G1136" s="41"/>
      <c r="H1136" s="41"/>
      <c r="I1136" s="41"/>
      <c r="J1136" s="41"/>
      <c r="K1136" s="41"/>
      <c r="L1136" s="41"/>
      <c r="M1136" s="41"/>
      <c r="N1136" s="41"/>
      <c r="O1136" s="41"/>
    </row>
    <row r="1137" spans="1:15" x14ac:dyDescent="0.2">
      <c r="A1137" s="41"/>
      <c r="B1137" s="41"/>
      <c r="C1137" s="41"/>
      <c r="D1137" s="41"/>
      <c r="E1137" s="41"/>
      <c r="F1137" s="41"/>
      <c r="G1137" s="41"/>
      <c r="H1137" s="41"/>
      <c r="I1137" s="41"/>
      <c r="J1137" s="41"/>
      <c r="K1137" s="41"/>
      <c r="L1137" s="41"/>
      <c r="M1137" s="41"/>
      <c r="N1137" s="41"/>
      <c r="O1137" s="41"/>
    </row>
    <row r="1138" spans="1:15" x14ac:dyDescent="0.2">
      <c r="A1138" s="41"/>
      <c r="B1138" s="41"/>
      <c r="C1138" s="41"/>
      <c r="D1138" s="41"/>
      <c r="E1138" s="41"/>
      <c r="F1138" s="41"/>
      <c r="G1138" s="41"/>
      <c r="H1138" s="41"/>
      <c r="I1138" s="41"/>
      <c r="J1138" s="41"/>
      <c r="K1138" s="41"/>
      <c r="L1138" s="41"/>
      <c r="M1138" s="41"/>
      <c r="N1138" s="41"/>
      <c r="O1138" s="41"/>
    </row>
    <row r="1139" spans="1:15" x14ac:dyDescent="0.2">
      <c r="A1139" s="41"/>
      <c r="B1139" s="41"/>
      <c r="C1139" s="41"/>
      <c r="D1139" s="41"/>
      <c r="E1139" s="41"/>
      <c r="F1139" s="41"/>
      <c r="G1139" s="41"/>
      <c r="H1139" s="41"/>
      <c r="I1139" s="41"/>
      <c r="J1139" s="41"/>
      <c r="K1139" s="41"/>
      <c r="L1139" s="41"/>
      <c r="M1139" s="41"/>
      <c r="N1139" s="41"/>
      <c r="O1139" s="41"/>
    </row>
    <row r="1140" spans="1:15" x14ac:dyDescent="0.2">
      <c r="A1140" s="41"/>
      <c r="B1140" s="41"/>
      <c r="C1140" s="41"/>
      <c r="D1140" s="41"/>
      <c r="E1140" s="41"/>
      <c r="F1140" s="41"/>
      <c r="G1140" s="41"/>
      <c r="H1140" s="41"/>
      <c r="I1140" s="41"/>
      <c r="J1140" s="41"/>
      <c r="K1140" s="41"/>
      <c r="L1140" s="41"/>
      <c r="M1140" s="41"/>
      <c r="N1140" s="41"/>
      <c r="O1140" s="41"/>
    </row>
    <row r="1141" spans="1:15" x14ac:dyDescent="0.2">
      <c r="A1141" s="41"/>
      <c r="B1141" s="41"/>
      <c r="C1141" s="41"/>
      <c r="D1141" s="41"/>
      <c r="E1141" s="41"/>
      <c r="F1141" s="41"/>
      <c r="G1141" s="41"/>
      <c r="H1141" s="41"/>
      <c r="I1141" s="41"/>
      <c r="J1141" s="41"/>
      <c r="K1141" s="41"/>
      <c r="L1141" s="41"/>
      <c r="M1141" s="41"/>
      <c r="N1141" s="41"/>
      <c r="O1141" s="41"/>
    </row>
    <row r="1142" spans="1:15" x14ac:dyDescent="0.2">
      <c r="A1142" s="41"/>
      <c r="B1142" s="41"/>
      <c r="C1142" s="41"/>
      <c r="D1142" s="41"/>
      <c r="E1142" s="41"/>
      <c r="F1142" s="41"/>
      <c r="G1142" s="41"/>
      <c r="H1142" s="41"/>
      <c r="I1142" s="41"/>
      <c r="J1142" s="41"/>
      <c r="K1142" s="41"/>
      <c r="L1142" s="41"/>
      <c r="M1142" s="41"/>
      <c r="N1142" s="41"/>
      <c r="O1142" s="41"/>
    </row>
    <row r="1143" spans="1:15" x14ac:dyDescent="0.2">
      <c r="A1143" s="41"/>
      <c r="B1143" s="41"/>
      <c r="C1143" s="41"/>
      <c r="D1143" s="41"/>
      <c r="E1143" s="41"/>
      <c r="F1143" s="41"/>
      <c r="G1143" s="41"/>
      <c r="H1143" s="41"/>
      <c r="I1143" s="41"/>
      <c r="J1143" s="41"/>
      <c r="K1143" s="41"/>
      <c r="L1143" s="41"/>
      <c r="M1143" s="41"/>
      <c r="N1143" s="41"/>
      <c r="O1143" s="41"/>
    </row>
    <row r="1144" spans="1:15" x14ac:dyDescent="0.2">
      <c r="A1144" s="41"/>
      <c r="B1144" s="41"/>
      <c r="C1144" s="41"/>
      <c r="D1144" s="41"/>
      <c r="E1144" s="41"/>
      <c r="F1144" s="41"/>
      <c r="G1144" s="41"/>
      <c r="H1144" s="41"/>
      <c r="I1144" s="41"/>
      <c r="J1144" s="41"/>
      <c r="K1144" s="41"/>
      <c r="L1144" s="41"/>
      <c r="M1144" s="41"/>
      <c r="N1144" s="41"/>
      <c r="O1144" s="41"/>
    </row>
    <row r="1145" spans="1:15" x14ac:dyDescent="0.2">
      <c r="B1145" s="41"/>
      <c r="C1145" s="41"/>
      <c r="D1145" s="41"/>
      <c r="E1145" s="41"/>
      <c r="F1145" s="41"/>
      <c r="G1145" s="41"/>
      <c r="H1145" s="41"/>
      <c r="I1145" s="41"/>
      <c r="J1145" s="41"/>
      <c r="K1145" s="41"/>
      <c r="L1145" s="41"/>
      <c r="M1145" s="41"/>
      <c r="N1145" s="41"/>
      <c r="O1145" s="41"/>
    </row>
    <row r="1146" spans="1:15" x14ac:dyDescent="0.2">
      <c r="A1146" s="41" t="s">
        <v>685</v>
      </c>
      <c r="B1146" s="41"/>
      <c r="C1146" s="41"/>
      <c r="D1146" s="41"/>
      <c r="E1146" s="41"/>
      <c r="F1146" s="41"/>
      <c r="G1146" s="41"/>
      <c r="H1146" s="41"/>
      <c r="I1146" s="41"/>
      <c r="J1146" s="41"/>
      <c r="K1146" s="41"/>
      <c r="L1146" s="41"/>
      <c r="M1146" s="41"/>
      <c r="N1146" s="41"/>
      <c r="O1146" s="41"/>
    </row>
    <row r="1147" spans="1:15" x14ac:dyDescent="0.2">
      <c r="A1147" s="41" t="s">
        <v>822</v>
      </c>
      <c r="B1147" s="41"/>
      <c r="C1147" s="41"/>
      <c r="D1147" s="41"/>
      <c r="E1147" s="41"/>
      <c r="F1147" s="41"/>
      <c r="G1147" s="41"/>
      <c r="H1147" s="41"/>
      <c r="I1147" s="41"/>
      <c r="J1147" s="41"/>
      <c r="K1147" s="41"/>
      <c r="L1147" s="41"/>
      <c r="M1147" s="41"/>
      <c r="N1147" s="41"/>
      <c r="O1147" s="41"/>
    </row>
    <row r="1148" spans="1:15" x14ac:dyDescent="0.2">
      <c r="A1148" s="41"/>
      <c r="B1148" s="41"/>
      <c r="C1148" s="41"/>
      <c r="D1148" s="41"/>
      <c r="E1148" s="41"/>
      <c r="F1148" s="41"/>
      <c r="G1148" s="41"/>
      <c r="H1148" s="41"/>
      <c r="I1148" s="41"/>
      <c r="J1148" s="41"/>
      <c r="K1148" s="41"/>
      <c r="L1148" s="41"/>
      <c r="M1148" s="41"/>
      <c r="N1148" s="41"/>
      <c r="O1148" s="41"/>
    </row>
    <row r="1149" spans="1:15" x14ac:dyDescent="0.2">
      <c r="A1149" s="41"/>
      <c r="B1149" s="41"/>
      <c r="C1149" s="41"/>
      <c r="D1149" s="41"/>
      <c r="E1149" s="41"/>
      <c r="F1149" s="41"/>
      <c r="G1149" s="41"/>
      <c r="H1149" s="41"/>
      <c r="I1149" s="41"/>
      <c r="J1149" s="41"/>
      <c r="K1149" s="41"/>
      <c r="L1149" s="41"/>
      <c r="M1149" s="41"/>
      <c r="N1149" s="41"/>
      <c r="O1149" s="41"/>
    </row>
    <row r="1150" spans="1:15" x14ac:dyDescent="0.2">
      <c r="A1150" s="41" t="s">
        <v>686</v>
      </c>
      <c r="B1150" s="41"/>
      <c r="C1150" s="41"/>
      <c r="D1150" s="41"/>
      <c r="E1150" s="41"/>
      <c r="F1150" s="41"/>
      <c r="G1150" s="41"/>
      <c r="H1150" s="41"/>
      <c r="I1150" s="41"/>
      <c r="J1150" s="41"/>
      <c r="K1150" s="41"/>
      <c r="L1150" s="41"/>
      <c r="M1150" s="41"/>
      <c r="N1150" s="41"/>
      <c r="O1150" s="41"/>
    </row>
    <row r="1151" spans="1:15" x14ac:dyDescent="0.2">
      <c r="A1151" s="41" t="s">
        <v>687</v>
      </c>
      <c r="B1151" s="41"/>
      <c r="C1151" s="41"/>
      <c r="D1151" s="41"/>
      <c r="E1151" s="41"/>
      <c r="F1151" s="41"/>
      <c r="G1151" s="41"/>
      <c r="H1151" s="41"/>
      <c r="I1151" s="41"/>
      <c r="J1151" s="41"/>
      <c r="K1151" s="41"/>
      <c r="L1151" s="41"/>
      <c r="M1151" s="41"/>
      <c r="N1151" s="41"/>
      <c r="O1151" s="41"/>
    </row>
    <row r="1152" spans="1:15" x14ac:dyDescent="0.2">
      <c r="A1152" s="41"/>
      <c r="B1152" s="41"/>
      <c r="C1152" s="41"/>
      <c r="D1152" s="41"/>
      <c r="E1152" s="41"/>
      <c r="F1152" s="41"/>
      <c r="G1152" s="41"/>
      <c r="H1152" s="41"/>
      <c r="I1152" s="41"/>
      <c r="J1152" s="41"/>
      <c r="K1152" s="41"/>
      <c r="L1152" s="41"/>
      <c r="M1152" s="41"/>
      <c r="N1152" s="41"/>
      <c r="O1152" s="41"/>
    </row>
    <row r="1153" spans="1:15" ht="17.25" customHeight="1" x14ac:dyDescent="0.2">
      <c r="A1153" s="103" t="s">
        <v>1440</v>
      </c>
      <c r="B1153" s="104"/>
      <c r="C1153" s="104"/>
      <c r="D1153" s="104"/>
      <c r="E1153" s="104"/>
      <c r="F1153" s="104"/>
      <c r="G1153" s="104"/>
      <c r="H1153" s="104"/>
      <c r="I1153" s="104"/>
      <c r="J1153" s="104"/>
      <c r="K1153" s="104"/>
      <c r="L1153" s="104"/>
      <c r="M1153" s="105"/>
      <c r="N1153" s="53"/>
      <c r="O1153" s="44"/>
    </row>
    <row r="1154" spans="1:15" x14ac:dyDescent="0.2">
      <c r="A1154" s="109" t="b">
        <v>0</v>
      </c>
      <c r="B1154" s="110"/>
      <c r="C1154" s="110"/>
      <c r="D1154" s="110"/>
      <c r="E1154" s="110"/>
      <c r="F1154" s="110"/>
      <c r="G1154" s="110"/>
      <c r="H1154" s="110"/>
      <c r="I1154" s="110"/>
      <c r="J1154" s="110"/>
      <c r="K1154" s="110"/>
      <c r="L1154" s="110"/>
      <c r="M1154" s="111"/>
      <c r="N1154" s="53"/>
      <c r="O1154" s="44"/>
    </row>
    <row r="1161" spans="1:15" x14ac:dyDescent="0.2">
      <c r="A1161" s="45"/>
      <c r="B1161" s="45"/>
      <c r="C1161" s="45"/>
      <c r="D1161" s="45"/>
      <c r="E1161" s="45"/>
      <c r="F1161" s="45"/>
      <c r="G1161" s="45"/>
      <c r="H1161" s="45"/>
      <c r="I1161" s="45"/>
      <c r="J1161" s="45"/>
      <c r="K1161" s="45"/>
      <c r="L1161" s="45"/>
      <c r="M1161" s="45"/>
      <c r="N1161" s="45"/>
      <c r="O1161" s="45"/>
    </row>
    <row r="1162" spans="1:15" x14ac:dyDescent="0.2">
      <c r="A1162" s="45"/>
      <c r="B1162" s="45"/>
      <c r="C1162" s="45"/>
      <c r="D1162" s="45"/>
      <c r="E1162" s="45"/>
      <c r="F1162" s="45"/>
      <c r="G1162" s="45"/>
      <c r="H1162" s="45"/>
      <c r="I1162" s="45"/>
      <c r="J1162" s="45"/>
      <c r="K1162" s="45"/>
      <c r="L1162" s="45"/>
      <c r="M1162" s="45"/>
      <c r="N1162" s="45"/>
      <c r="O1162" s="45"/>
    </row>
    <row r="1166" spans="1:15" x14ac:dyDescent="0.2">
      <c r="A1166" s="41" t="s">
        <v>688</v>
      </c>
    </row>
    <row r="1167" spans="1:15" x14ac:dyDescent="0.2">
      <c r="A1167" s="41" t="s">
        <v>822</v>
      </c>
    </row>
    <row r="1170" spans="1:15" x14ac:dyDescent="0.2">
      <c r="A1170" s="41" t="s">
        <v>689</v>
      </c>
    </row>
    <row r="1171" spans="1:15" x14ac:dyDescent="0.2">
      <c r="A1171" s="41" t="s">
        <v>822</v>
      </c>
    </row>
    <row r="1174" spans="1:15" x14ac:dyDescent="0.2">
      <c r="A1174" s="41" t="s">
        <v>632</v>
      </c>
    </row>
    <row r="1176" spans="1:15" x14ac:dyDescent="0.2">
      <c r="A1176" s="41" t="s">
        <v>690</v>
      </c>
    </row>
    <row r="1177" spans="1:15" x14ac:dyDescent="0.2">
      <c r="A1177" s="41" t="s">
        <v>823</v>
      </c>
    </row>
    <row r="1182" spans="1:15" x14ac:dyDescent="0.2">
      <c r="A1182" s="41" t="s">
        <v>692</v>
      </c>
      <c r="B1182" s="41"/>
      <c r="C1182" s="41"/>
      <c r="D1182" s="41"/>
      <c r="E1182" s="41"/>
      <c r="F1182" s="41"/>
      <c r="G1182" s="41"/>
      <c r="H1182" s="41"/>
      <c r="I1182" s="41"/>
      <c r="J1182" s="41"/>
      <c r="K1182" s="41"/>
      <c r="L1182" s="41"/>
      <c r="M1182" s="41"/>
      <c r="N1182" s="41"/>
      <c r="O1182" s="41"/>
    </row>
    <row r="1183" spans="1:15" x14ac:dyDescent="0.2">
      <c r="A1183" s="41"/>
      <c r="B1183" s="41"/>
      <c r="C1183" s="41"/>
      <c r="D1183" s="41"/>
      <c r="E1183" s="41"/>
      <c r="F1183" s="41"/>
      <c r="G1183" s="41"/>
      <c r="H1183" s="41"/>
      <c r="I1183" s="41"/>
      <c r="J1183" s="41"/>
      <c r="K1183" s="41"/>
      <c r="L1183" s="41"/>
      <c r="M1183" s="41"/>
      <c r="N1183" s="41"/>
      <c r="O1183" s="41"/>
    </row>
    <row r="1184" spans="1:15" x14ac:dyDescent="0.2">
      <c r="A1184" s="41" t="s">
        <v>799</v>
      </c>
      <c r="B1184" s="41"/>
      <c r="C1184" s="41"/>
      <c r="D1184" s="41"/>
      <c r="E1184" s="41"/>
      <c r="F1184" s="41"/>
      <c r="G1184" s="41"/>
      <c r="H1184" s="41"/>
      <c r="I1184" s="41"/>
      <c r="J1184" s="41"/>
      <c r="K1184" s="41"/>
      <c r="L1184" s="41"/>
      <c r="M1184" s="41"/>
      <c r="N1184" s="41"/>
      <c r="O1184" s="41"/>
    </row>
    <row r="1185" spans="1:15" x14ac:dyDescent="0.2">
      <c r="A1185" s="41" t="s">
        <v>800</v>
      </c>
      <c r="B1185" s="41"/>
      <c r="C1185" s="41"/>
      <c r="D1185" s="41"/>
      <c r="E1185" s="41"/>
      <c r="F1185" s="41"/>
      <c r="G1185" s="41"/>
      <c r="H1185" s="41"/>
      <c r="I1185" s="41"/>
      <c r="J1185" s="41"/>
      <c r="K1185" s="41"/>
      <c r="L1185" s="41"/>
      <c r="M1185" s="41"/>
      <c r="N1185" s="41"/>
      <c r="O1185" s="41"/>
    </row>
    <row r="1186" spans="1:15" x14ac:dyDescent="0.2">
      <c r="A1186" s="41"/>
      <c r="B1186" s="41"/>
      <c r="C1186" s="41"/>
      <c r="D1186" s="41"/>
      <c r="E1186" s="41"/>
      <c r="F1186" s="41"/>
      <c r="G1186" s="41"/>
      <c r="H1186" s="41"/>
      <c r="I1186" s="41"/>
      <c r="J1186" s="41"/>
      <c r="K1186" s="41"/>
      <c r="L1186" s="41"/>
      <c r="M1186" s="41"/>
      <c r="N1186" s="41"/>
      <c r="O1186" s="41"/>
    </row>
    <row r="1187" spans="1:15" ht="17.25" customHeight="1" x14ac:dyDescent="0.2">
      <c r="A1187" s="103" t="s">
        <v>1441</v>
      </c>
      <c r="B1187" s="104"/>
      <c r="C1187" s="104"/>
      <c r="D1187" s="104"/>
      <c r="E1187" s="104"/>
      <c r="F1187" s="104"/>
      <c r="G1187" s="104"/>
      <c r="H1187" s="104"/>
      <c r="I1187" s="104"/>
      <c r="J1187" s="104"/>
      <c r="K1187" s="104"/>
      <c r="L1187" s="104"/>
      <c r="M1187" s="105"/>
      <c r="N1187" s="53"/>
      <c r="O1187" s="44"/>
    </row>
    <row r="1188" spans="1:15" x14ac:dyDescent="0.2">
      <c r="A1188" s="109" t="b">
        <v>0</v>
      </c>
      <c r="B1188" s="110"/>
      <c r="C1188" s="110"/>
      <c r="D1188" s="110"/>
      <c r="E1188" s="110"/>
      <c r="F1188" s="110"/>
      <c r="G1188" s="110"/>
      <c r="H1188" s="110"/>
      <c r="I1188" s="110"/>
      <c r="J1188" s="110"/>
      <c r="K1188" s="110"/>
      <c r="L1188" s="110"/>
      <c r="M1188" s="111"/>
      <c r="N1188" s="53"/>
      <c r="O1188" s="44"/>
    </row>
    <row r="1189" spans="1:15" x14ac:dyDescent="0.2">
      <c r="A1189" s="41"/>
      <c r="B1189" s="41"/>
      <c r="C1189" s="41"/>
      <c r="D1189" s="41"/>
      <c r="E1189" s="41"/>
      <c r="F1189" s="41"/>
      <c r="G1189" s="41"/>
      <c r="H1189" s="41"/>
      <c r="I1189" s="41"/>
      <c r="J1189" s="41"/>
      <c r="K1189" s="41"/>
      <c r="L1189" s="41"/>
      <c r="M1189" s="41"/>
      <c r="N1189" s="41"/>
      <c r="O1189" s="41"/>
    </row>
    <row r="1190" spans="1:15" x14ac:dyDescent="0.2">
      <c r="A1190" s="41"/>
      <c r="B1190" s="41"/>
      <c r="C1190" s="41"/>
      <c r="D1190" s="41"/>
      <c r="E1190" s="41"/>
      <c r="F1190" s="41"/>
      <c r="G1190" s="41"/>
      <c r="H1190" s="41"/>
      <c r="I1190" s="41"/>
      <c r="J1190" s="41"/>
      <c r="K1190" s="41"/>
      <c r="L1190" s="41"/>
      <c r="M1190" s="41"/>
      <c r="N1190" s="41"/>
      <c r="O1190" s="41"/>
    </row>
    <row r="1191" spans="1:15" x14ac:dyDescent="0.2">
      <c r="A1191" s="41"/>
      <c r="B1191" s="41"/>
      <c r="C1191" s="41"/>
      <c r="D1191" s="41"/>
      <c r="E1191" s="41"/>
      <c r="F1191" s="41"/>
      <c r="G1191" s="41"/>
      <c r="H1191" s="41"/>
      <c r="I1191" s="41"/>
      <c r="J1191" s="41"/>
      <c r="K1191" s="41"/>
      <c r="L1191" s="41"/>
      <c r="M1191" s="41"/>
      <c r="N1191" s="41"/>
      <c r="O1191" s="41"/>
    </row>
    <row r="1192" spans="1:15" x14ac:dyDescent="0.2">
      <c r="A1192" s="41"/>
      <c r="B1192" s="41"/>
      <c r="C1192" s="41"/>
      <c r="D1192" s="41"/>
      <c r="E1192" s="41"/>
      <c r="F1192" s="41"/>
      <c r="G1192" s="41"/>
      <c r="H1192" s="41"/>
      <c r="I1192" s="41"/>
      <c r="J1192" s="41"/>
      <c r="K1192" s="41"/>
      <c r="L1192" s="41"/>
      <c r="M1192" s="41"/>
      <c r="N1192" s="41"/>
      <c r="O1192" s="41"/>
    </row>
    <row r="1193" spans="1:15" x14ac:dyDescent="0.2">
      <c r="A1193" s="45"/>
      <c r="B1193" s="45"/>
      <c r="C1193" s="45"/>
      <c r="D1193" s="45"/>
      <c r="E1193" s="45"/>
      <c r="F1193" s="45"/>
      <c r="G1193" s="45"/>
      <c r="H1193" s="45"/>
      <c r="I1193" s="45"/>
      <c r="J1193" s="45"/>
      <c r="K1193" s="45"/>
      <c r="L1193" s="45"/>
      <c r="M1193" s="45"/>
      <c r="N1193" s="45"/>
      <c r="O1193" s="45"/>
    </row>
    <row r="1194" spans="1:15" x14ac:dyDescent="0.2">
      <c r="A1194" s="45"/>
      <c r="B1194" s="45"/>
      <c r="C1194" s="45"/>
      <c r="D1194" s="45"/>
      <c r="E1194" s="45"/>
      <c r="F1194" s="45"/>
      <c r="G1194" s="45"/>
      <c r="H1194" s="45"/>
      <c r="I1194" s="45"/>
      <c r="J1194" s="45"/>
      <c r="K1194" s="45"/>
      <c r="L1194" s="45"/>
      <c r="M1194" s="45"/>
      <c r="N1194" s="45"/>
      <c r="O1194" s="45"/>
    </row>
    <row r="1202" spans="1:15" x14ac:dyDescent="0.2">
      <c r="A1202" s="41" t="s">
        <v>811</v>
      </c>
      <c r="B1202" s="41"/>
      <c r="C1202" s="41"/>
    </row>
    <row r="1203" spans="1:15" x14ac:dyDescent="0.2">
      <c r="A1203" s="41" t="s">
        <v>693</v>
      </c>
      <c r="B1203" s="41"/>
      <c r="C1203" s="41"/>
    </row>
    <row r="1204" spans="1:15" x14ac:dyDescent="0.2">
      <c r="A1204" s="41"/>
      <c r="B1204" s="41"/>
      <c r="C1204" s="41"/>
    </row>
    <row r="1205" spans="1:15" ht="17.25" customHeight="1" x14ac:dyDescent="0.2">
      <c r="A1205" s="103" t="s">
        <v>1442</v>
      </c>
      <c r="B1205" s="104"/>
      <c r="C1205" s="104"/>
      <c r="D1205" s="104"/>
      <c r="E1205" s="104"/>
      <c r="F1205" s="104"/>
      <c r="G1205" s="104"/>
      <c r="H1205" s="104"/>
      <c r="I1205" s="104"/>
      <c r="J1205" s="104"/>
      <c r="K1205" s="104"/>
      <c r="L1205" s="104"/>
      <c r="M1205" s="105"/>
      <c r="N1205" s="53"/>
      <c r="O1205" s="44"/>
    </row>
    <row r="1206" spans="1:15" x14ac:dyDescent="0.2">
      <c r="A1206" s="106" t="s">
        <v>1442</v>
      </c>
      <c r="B1206" s="107"/>
      <c r="C1206" s="107"/>
      <c r="D1206" s="107"/>
      <c r="E1206" s="107"/>
      <c r="F1206" s="107"/>
      <c r="G1206" s="107"/>
      <c r="H1206" s="107"/>
      <c r="I1206" s="107"/>
      <c r="J1206" s="107"/>
      <c r="K1206" s="107"/>
      <c r="L1206" s="107"/>
      <c r="M1206" s="108"/>
      <c r="N1206" s="53"/>
      <c r="O1206" s="44"/>
    </row>
    <row r="1207" spans="1:15" x14ac:dyDescent="0.2">
      <c r="A1207" s="109" t="b">
        <v>0</v>
      </c>
      <c r="B1207" s="110"/>
      <c r="C1207" s="110"/>
      <c r="D1207" s="110"/>
      <c r="E1207" s="110"/>
      <c r="F1207" s="110"/>
      <c r="G1207" s="110"/>
      <c r="H1207" s="110"/>
      <c r="I1207" s="110"/>
      <c r="J1207" s="110"/>
      <c r="K1207" s="110"/>
      <c r="L1207" s="110"/>
      <c r="M1207" s="111"/>
      <c r="N1207" s="53"/>
      <c r="O1207" s="44"/>
    </row>
    <row r="1208" spans="1:15" x14ac:dyDescent="0.2">
      <c r="A1208" s="47"/>
      <c r="B1208" s="47"/>
      <c r="C1208" s="47"/>
      <c r="D1208" s="47"/>
      <c r="E1208" s="47"/>
      <c r="F1208" s="47"/>
      <c r="G1208" s="47"/>
      <c r="H1208" s="47"/>
      <c r="I1208" s="47"/>
      <c r="J1208" s="47"/>
      <c r="K1208" s="47"/>
      <c r="L1208" s="47"/>
      <c r="M1208" s="47"/>
      <c r="N1208" s="44"/>
      <c r="O1208" s="44"/>
    </row>
    <row r="1209" spans="1:15" x14ac:dyDescent="0.2">
      <c r="A1209" s="47"/>
      <c r="B1209" s="47"/>
      <c r="C1209" s="47"/>
      <c r="D1209" s="47"/>
      <c r="E1209" s="47"/>
      <c r="F1209" s="47"/>
      <c r="G1209" s="47"/>
      <c r="H1209" s="47"/>
      <c r="I1209" s="47"/>
      <c r="J1209" s="47"/>
      <c r="K1209" s="47"/>
      <c r="L1209" s="47"/>
      <c r="M1209" s="47"/>
      <c r="N1209" s="44"/>
      <c r="O1209" s="44"/>
    </row>
    <row r="1210" spans="1:15" x14ac:dyDescent="0.2">
      <c r="A1210" s="47"/>
      <c r="B1210" s="47"/>
      <c r="C1210" s="47"/>
      <c r="D1210" s="47"/>
      <c r="E1210" s="47"/>
      <c r="F1210" s="47"/>
      <c r="G1210" s="47"/>
      <c r="H1210" s="47"/>
      <c r="I1210" s="47"/>
      <c r="J1210" s="47"/>
      <c r="K1210" s="47"/>
      <c r="L1210" s="47"/>
      <c r="M1210" s="47"/>
      <c r="N1210" s="44"/>
      <c r="O1210" s="44"/>
    </row>
    <row r="1211" spans="1:15" x14ac:dyDescent="0.2">
      <c r="A1211" s="47"/>
      <c r="B1211" s="47"/>
      <c r="C1211" s="47"/>
      <c r="D1211" s="47"/>
      <c r="E1211" s="47"/>
      <c r="F1211" s="47"/>
      <c r="G1211" s="47"/>
      <c r="H1211" s="47"/>
      <c r="I1211" s="47"/>
      <c r="J1211" s="47"/>
      <c r="K1211" s="47"/>
      <c r="L1211" s="47"/>
      <c r="M1211" s="47"/>
      <c r="N1211" s="44"/>
      <c r="O1211" s="44"/>
    </row>
    <row r="1212" spans="1:15" x14ac:dyDescent="0.2">
      <c r="A1212" s="47"/>
      <c r="B1212" s="47"/>
      <c r="C1212" s="47"/>
      <c r="D1212" s="47"/>
      <c r="E1212" s="47"/>
      <c r="F1212" s="47"/>
      <c r="G1212" s="47"/>
      <c r="H1212" s="47"/>
      <c r="I1212" s="47"/>
      <c r="J1212" s="47"/>
      <c r="K1212" s="47"/>
      <c r="L1212" s="47"/>
      <c r="M1212" s="47"/>
      <c r="N1212" s="44"/>
      <c r="O1212" s="44"/>
    </row>
    <row r="1213" spans="1:15" x14ac:dyDescent="0.2">
      <c r="A1213" s="47"/>
      <c r="B1213" s="47"/>
      <c r="C1213" s="47"/>
      <c r="D1213" s="47"/>
      <c r="E1213" s="47"/>
      <c r="F1213" s="47"/>
      <c r="G1213" s="47"/>
      <c r="H1213" s="47"/>
      <c r="I1213" s="47"/>
      <c r="J1213" s="47"/>
      <c r="K1213" s="47"/>
      <c r="L1213" s="47"/>
      <c r="M1213" s="47"/>
      <c r="N1213" s="44"/>
      <c r="O1213" s="44"/>
    </row>
    <row r="1214" spans="1:15" x14ac:dyDescent="0.2">
      <c r="A1214" s="47"/>
      <c r="B1214" s="47"/>
      <c r="C1214" s="47"/>
      <c r="D1214" s="47"/>
      <c r="E1214" s="47"/>
      <c r="F1214" s="47"/>
      <c r="G1214" s="47"/>
      <c r="H1214" s="47"/>
      <c r="I1214" s="47"/>
      <c r="J1214" s="47"/>
      <c r="K1214" s="47"/>
      <c r="L1214" s="47"/>
      <c r="M1214" s="47"/>
      <c r="N1214" s="44"/>
      <c r="O1214" s="44"/>
    </row>
    <row r="1215" spans="1:15" x14ac:dyDescent="0.2">
      <c r="A1215" s="47"/>
      <c r="B1215" s="47"/>
      <c r="C1215" s="47"/>
      <c r="D1215" s="47"/>
      <c r="E1215" s="47"/>
      <c r="F1215" s="47"/>
      <c r="G1215" s="47"/>
      <c r="H1215" s="47"/>
      <c r="I1215" s="47"/>
      <c r="J1215" s="47"/>
      <c r="K1215" s="47"/>
      <c r="L1215" s="47"/>
      <c r="M1215" s="47"/>
      <c r="N1215" s="44"/>
      <c r="O1215" s="44"/>
    </row>
    <row r="1216" spans="1:15" x14ac:dyDescent="0.2">
      <c r="A1216" s="47"/>
      <c r="B1216" s="47"/>
      <c r="C1216" s="47"/>
      <c r="D1216" s="47"/>
      <c r="E1216" s="47"/>
      <c r="F1216" s="47"/>
      <c r="G1216" s="47"/>
      <c r="H1216" s="47"/>
      <c r="I1216" s="47"/>
      <c r="J1216" s="47"/>
      <c r="K1216" s="47"/>
      <c r="L1216" s="47"/>
      <c r="M1216" s="47"/>
      <c r="N1216" s="44"/>
      <c r="O1216" s="44"/>
    </row>
    <row r="1217" spans="1:15" x14ac:dyDescent="0.2">
      <c r="A1217" s="47"/>
      <c r="B1217" s="47"/>
      <c r="C1217" s="47"/>
      <c r="D1217" s="47"/>
      <c r="E1217" s="47"/>
      <c r="F1217" s="47"/>
      <c r="G1217" s="47"/>
      <c r="H1217" s="47"/>
      <c r="I1217" s="47"/>
      <c r="J1217" s="47"/>
      <c r="K1217" s="47"/>
      <c r="L1217" s="47"/>
      <c r="M1217" s="47"/>
      <c r="N1217" s="44"/>
      <c r="O1217" s="44"/>
    </row>
    <row r="1218" spans="1:15" x14ac:dyDescent="0.2">
      <c r="A1218" s="47"/>
      <c r="B1218" s="47"/>
      <c r="C1218" s="47"/>
      <c r="D1218" s="47"/>
      <c r="E1218" s="47"/>
      <c r="F1218" s="47"/>
      <c r="G1218" s="47"/>
      <c r="H1218" s="47"/>
      <c r="I1218" s="47"/>
      <c r="J1218" s="47"/>
      <c r="K1218" s="47"/>
      <c r="L1218" s="47"/>
      <c r="M1218" s="47"/>
      <c r="N1218" s="44"/>
      <c r="O1218" s="44"/>
    </row>
    <row r="1219" spans="1:15" x14ac:dyDescent="0.2">
      <c r="A1219" s="47"/>
      <c r="B1219" s="47"/>
      <c r="C1219" s="47"/>
      <c r="D1219" s="47"/>
      <c r="E1219" s="47"/>
      <c r="F1219" s="47"/>
      <c r="G1219" s="47"/>
      <c r="H1219" s="47"/>
      <c r="I1219" s="47"/>
      <c r="J1219" s="47"/>
      <c r="K1219" s="47"/>
      <c r="L1219" s="47"/>
      <c r="M1219" s="47"/>
      <c r="N1219" s="44"/>
      <c r="O1219" s="44"/>
    </row>
    <row r="1220" spans="1:15" x14ac:dyDescent="0.2">
      <c r="A1220" s="47"/>
      <c r="B1220" s="47"/>
      <c r="C1220" s="47"/>
      <c r="D1220" s="47"/>
      <c r="E1220" s="47"/>
      <c r="F1220" s="47"/>
      <c r="G1220" s="47"/>
      <c r="H1220" s="47"/>
      <c r="I1220" s="47"/>
      <c r="J1220" s="47"/>
      <c r="K1220" s="47"/>
      <c r="L1220" s="47"/>
      <c r="M1220" s="47"/>
      <c r="N1220" s="44"/>
      <c r="O1220" s="44"/>
    </row>
    <row r="1221" spans="1:15" x14ac:dyDescent="0.2">
      <c r="A1221" s="41" t="s">
        <v>825</v>
      </c>
    </row>
    <row r="1222" spans="1:15" x14ac:dyDescent="0.2">
      <c r="A1222" s="47"/>
      <c r="B1222" s="47"/>
      <c r="C1222" s="47"/>
      <c r="D1222" s="47"/>
      <c r="E1222" s="47"/>
      <c r="F1222" s="47"/>
      <c r="G1222" s="47"/>
      <c r="H1222" s="47"/>
      <c r="I1222" s="47"/>
      <c r="J1222" s="47"/>
      <c r="K1222" s="47"/>
      <c r="L1222" s="47"/>
      <c r="M1222" s="47"/>
      <c r="N1222" s="44"/>
      <c r="O1222" s="44"/>
    </row>
    <row r="1223" spans="1:15" x14ac:dyDescent="0.2">
      <c r="A1223" s="47"/>
      <c r="B1223" s="47"/>
      <c r="C1223" s="47"/>
      <c r="D1223" s="47"/>
      <c r="E1223" s="47"/>
      <c r="F1223" s="47"/>
      <c r="G1223" s="47"/>
      <c r="H1223" s="47"/>
      <c r="I1223" s="47"/>
      <c r="J1223" s="47"/>
      <c r="K1223" s="47"/>
      <c r="L1223" s="47"/>
      <c r="M1223" s="47"/>
      <c r="N1223" s="44"/>
      <c r="O1223" s="44"/>
    </row>
    <row r="1224" spans="1:15" ht="17.100000000000001" customHeight="1" x14ac:dyDescent="0.2">
      <c r="A1224" s="59" t="s">
        <v>801</v>
      </c>
      <c r="B1224" s="47"/>
      <c r="C1224" s="47"/>
      <c r="D1224" s="47"/>
      <c r="E1224" s="47"/>
      <c r="F1224" s="47"/>
      <c r="G1224" s="47"/>
      <c r="H1224" s="47"/>
      <c r="I1224" s="47"/>
      <c r="J1224" s="47"/>
      <c r="K1224" s="47"/>
      <c r="L1224" s="47"/>
      <c r="M1224" s="47"/>
      <c r="N1224" s="44"/>
      <c r="O1224" s="44"/>
    </row>
    <row r="1225" spans="1:15" x14ac:dyDescent="0.2">
      <c r="A1225" s="59" t="s">
        <v>627</v>
      </c>
      <c r="B1225" s="47"/>
      <c r="C1225" s="47"/>
      <c r="D1225" s="47"/>
      <c r="E1225" s="47"/>
      <c r="F1225" s="47"/>
      <c r="G1225" s="47"/>
      <c r="H1225" s="47"/>
      <c r="I1225" s="47"/>
      <c r="J1225" s="47"/>
      <c r="K1225" s="47"/>
      <c r="L1225" s="47"/>
      <c r="M1225" s="47"/>
      <c r="N1225" s="44"/>
      <c r="O1225" s="44"/>
    </row>
    <row r="1226" spans="1:15" ht="17.25" customHeight="1" x14ac:dyDescent="0.2">
      <c r="A1226" s="127" t="s">
        <v>1443</v>
      </c>
      <c r="B1226" s="128"/>
      <c r="C1226" s="128"/>
      <c r="D1226" s="128"/>
      <c r="E1226" s="128"/>
      <c r="F1226" s="128"/>
      <c r="G1226" s="128"/>
      <c r="H1226" s="128"/>
      <c r="I1226" s="128"/>
      <c r="J1226" s="128"/>
      <c r="K1226" s="128"/>
      <c r="L1226" s="128"/>
      <c r="M1226" s="129"/>
      <c r="N1226" s="44"/>
      <c r="O1226" s="44"/>
    </row>
    <row r="1227" spans="1:15" ht="16.2" customHeight="1" x14ac:dyDescent="0.2">
      <c r="A1227" s="130"/>
      <c r="B1227" s="131"/>
      <c r="C1227" s="131"/>
      <c r="D1227" s="131"/>
      <c r="E1227" s="131"/>
      <c r="F1227" s="131"/>
      <c r="G1227" s="131"/>
      <c r="H1227" s="131"/>
      <c r="I1227" s="131"/>
      <c r="J1227" s="131"/>
      <c r="K1227" s="131"/>
      <c r="L1227" s="131"/>
      <c r="M1227" s="132"/>
      <c r="N1227" s="44"/>
      <c r="O1227" s="44"/>
    </row>
    <row r="1228" spans="1:15" x14ac:dyDescent="0.2">
      <c r="A1228" s="130"/>
      <c r="B1228" s="131"/>
      <c r="C1228" s="131"/>
      <c r="D1228" s="131"/>
      <c r="E1228" s="131"/>
      <c r="F1228" s="131"/>
      <c r="G1228" s="131"/>
      <c r="H1228" s="131"/>
      <c r="I1228" s="131"/>
      <c r="J1228" s="131"/>
      <c r="K1228" s="131"/>
      <c r="L1228" s="131"/>
      <c r="M1228" s="132"/>
      <c r="N1228" s="44"/>
      <c r="O1228" s="44"/>
    </row>
    <row r="1229" spans="1:15" x14ac:dyDescent="0.2">
      <c r="A1229" s="133"/>
      <c r="B1229" s="134"/>
      <c r="C1229" s="134"/>
      <c r="D1229" s="134"/>
      <c r="E1229" s="134"/>
      <c r="F1229" s="134"/>
      <c r="G1229" s="134"/>
      <c r="H1229" s="134"/>
      <c r="I1229" s="134"/>
      <c r="J1229" s="134"/>
      <c r="K1229" s="134"/>
      <c r="L1229" s="134"/>
      <c r="M1229" s="135"/>
    </row>
    <row r="1230" spans="1:15" x14ac:dyDescent="0.2">
      <c r="A1230" s="41"/>
      <c r="B1230" s="41"/>
      <c r="C1230" s="41"/>
    </row>
    <row r="1231" spans="1:15" x14ac:dyDescent="0.2">
      <c r="A1231" s="41"/>
      <c r="B1231" s="41"/>
      <c r="C1231" s="41"/>
    </row>
    <row r="1232" spans="1:15" x14ac:dyDescent="0.2">
      <c r="A1232" s="41"/>
      <c r="B1232" s="41"/>
      <c r="C1232" s="41"/>
    </row>
    <row r="1233" spans="1:15" x14ac:dyDescent="0.2">
      <c r="A1233" s="41"/>
      <c r="B1233" s="41"/>
      <c r="C1233" s="41"/>
    </row>
    <row r="1234" spans="1:15" x14ac:dyDescent="0.2">
      <c r="A1234" s="41"/>
      <c r="B1234" s="41"/>
      <c r="C1234" s="41"/>
      <c r="D1234" s="41"/>
      <c r="E1234" s="41"/>
      <c r="F1234" s="41"/>
      <c r="G1234" s="41"/>
      <c r="H1234" s="41"/>
      <c r="I1234" s="41"/>
      <c r="J1234" s="41"/>
      <c r="K1234" s="41"/>
      <c r="L1234" s="41"/>
      <c r="M1234" s="41"/>
      <c r="N1234" s="41"/>
      <c r="O1234" s="41"/>
    </row>
    <row r="1235" spans="1:15" x14ac:dyDescent="0.2">
      <c r="A1235" s="41"/>
      <c r="B1235" s="41"/>
      <c r="C1235" s="41"/>
      <c r="D1235" s="41"/>
      <c r="E1235" s="41"/>
      <c r="F1235" s="41"/>
      <c r="G1235" s="41"/>
      <c r="H1235" s="41"/>
      <c r="I1235" s="41"/>
      <c r="J1235" s="41"/>
      <c r="K1235" s="41"/>
      <c r="L1235" s="41"/>
      <c r="M1235" s="41"/>
      <c r="N1235" s="41"/>
      <c r="O1235" s="41"/>
    </row>
    <row r="1236" spans="1:15" x14ac:dyDescent="0.2">
      <c r="A1236" s="41"/>
      <c r="B1236" s="41"/>
      <c r="C1236" s="41"/>
      <c r="D1236" s="41"/>
      <c r="E1236" s="41"/>
      <c r="F1236" s="41"/>
      <c r="G1236" s="41"/>
      <c r="H1236" s="41"/>
      <c r="I1236" s="41"/>
      <c r="J1236" s="41"/>
      <c r="K1236" s="41"/>
      <c r="L1236" s="41"/>
      <c r="M1236" s="41"/>
      <c r="N1236" s="41"/>
      <c r="O1236" s="41"/>
    </row>
    <row r="1237" spans="1:15" x14ac:dyDescent="0.2">
      <c r="A1237" s="41"/>
      <c r="B1237" s="41"/>
      <c r="C1237" s="41"/>
      <c r="D1237" s="41"/>
      <c r="E1237" s="41"/>
      <c r="F1237" s="41"/>
      <c r="G1237" s="41"/>
      <c r="H1237" s="41"/>
      <c r="I1237" s="41"/>
      <c r="J1237" s="41"/>
      <c r="K1237" s="41"/>
      <c r="L1237" s="41"/>
      <c r="M1237" s="41"/>
      <c r="N1237" s="41"/>
      <c r="O1237" s="41"/>
    </row>
    <row r="1238" spans="1:15" x14ac:dyDescent="0.2">
      <c r="A1238" s="41"/>
      <c r="B1238" s="41"/>
      <c r="C1238" s="41"/>
      <c r="D1238" s="41"/>
      <c r="E1238" s="41"/>
      <c r="F1238" s="41"/>
      <c r="G1238" s="41"/>
      <c r="H1238" s="41"/>
      <c r="I1238" s="41"/>
      <c r="J1238" s="41"/>
      <c r="K1238" s="41"/>
      <c r="L1238" s="41"/>
      <c r="M1238" s="41"/>
      <c r="N1238" s="41"/>
      <c r="O1238" s="41"/>
    </row>
    <row r="1239" spans="1:15" x14ac:dyDescent="0.2">
      <c r="A1239" s="41"/>
      <c r="B1239" s="41"/>
      <c r="C1239" s="41"/>
      <c r="D1239" s="41"/>
      <c r="E1239" s="41"/>
      <c r="F1239" s="41"/>
      <c r="G1239" s="41"/>
      <c r="H1239" s="41"/>
      <c r="I1239" s="41"/>
      <c r="J1239" s="41"/>
      <c r="K1239" s="41"/>
      <c r="L1239" s="41"/>
      <c r="M1239" s="41"/>
      <c r="N1239" s="41"/>
      <c r="O1239" s="41"/>
    </row>
    <row r="1240" spans="1:15" x14ac:dyDescent="0.2">
      <c r="A1240" s="41"/>
      <c r="B1240" s="41"/>
      <c r="C1240" s="41"/>
      <c r="D1240" s="41"/>
      <c r="E1240" s="41"/>
      <c r="F1240" s="41"/>
      <c r="G1240" s="41"/>
      <c r="H1240" s="41"/>
      <c r="I1240" s="41"/>
      <c r="J1240" s="41"/>
      <c r="K1240" s="41"/>
      <c r="L1240" s="41"/>
      <c r="M1240" s="41"/>
      <c r="N1240" s="41"/>
      <c r="O1240" s="41"/>
    </row>
    <row r="1241" spans="1:15" x14ac:dyDescent="0.2">
      <c r="A1241" s="41"/>
      <c r="B1241" s="41"/>
      <c r="C1241" s="41"/>
      <c r="D1241" s="41"/>
      <c r="E1241" s="41"/>
      <c r="F1241" s="41"/>
      <c r="G1241" s="41"/>
      <c r="H1241" s="41"/>
      <c r="I1241" s="41"/>
      <c r="J1241" s="41"/>
      <c r="K1241" s="41"/>
      <c r="L1241" s="41"/>
      <c r="M1241" s="41"/>
      <c r="N1241" s="41"/>
      <c r="O1241" s="41"/>
    </row>
    <row r="1242" spans="1:15" x14ac:dyDescent="0.2">
      <c r="A1242" s="41"/>
      <c r="B1242" s="41"/>
      <c r="C1242" s="41"/>
      <c r="D1242" s="41"/>
      <c r="E1242" s="41"/>
      <c r="F1242" s="41"/>
      <c r="G1242" s="41"/>
      <c r="H1242" s="41"/>
      <c r="I1242" s="41"/>
      <c r="J1242" s="41"/>
      <c r="K1242" s="41"/>
      <c r="L1242" s="41"/>
      <c r="M1242" s="41"/>
      <c r="N1242" s="41"/>
      <c r="O1242" s="41"/>
    </row>
    <row r="1243" spans="1:15" x14ac:dyDescent="0.2">
      <c r="A1243" s="41"/>
      <c r="B1243" s="41"/>
      <c r="C1243" s="41"/>
      <c r="D1243" s="41"/>
      <c r="E1243" s="41"/>
      <c r="F1243" s="41"/>
      <c r="G1243" s="41"/>
      <c r="H1243" s="41"/>
      <c r="I1243" s="41"/>
      <c r="J1243" s="41"/>
      <c r="K1243" s="41"/>
      <c r="L1243" s="41"/>
      <c r="M1243" s="41"/>
      <c r="N1243" s="41"/>
      <c r="O1243" s="41"/>
    </row>
    <row r="1244" spans="1:15" x14ac:dyDescent="0.2">
      <c r="A1244" s="41"/>
      <c r="B1244" s="41"/>
      <c r="C1244" s="41"/>
      <c r="D1244" s="41"/>
      <c r="E1244" s="41"/>
      <c r="F1244" s="41"/>
      <c r="G1244" s="41"/>
      <c r="H1244" s="41"/>
      <c r="I1244" s="41"/>
      <c r="J1244" s="41"/>
      <c r="K1244" s="41"/>
      <c r="L1244" s="41"/>
      <c r="M1244" s="41"/>
      <c r="N1244" s="41"/>
      <c r="O1244" s="41"/>
    </row>
    <row r="1245" spans="1:15" x14ac:dyDescent="0.2">
      <c r="A1245" s="41"/>
      <c r="B1245" s="41"/>
      <c r="C1245" s="41"/>
      <c r="D1245" s="41"/>
      <c r="E1245" s="41"/>
      <c r="F1245" s="41"/>
      <c r="G1245" s="41"/>
      <c r="H1245" s="41"/>
      <c r="I1245" s="41"/>
      <c r="J1245" s="41"/>
      <c r="K1245" s="41"/>
      <c r="L1245" s="41"/>
      <c r="M1245" s="41"/>
      <c r="N1245" s="41"/>
      <c r="O1245" s="41"/>
    </row>
    <row r="1246" spans="1:15" x14ac:dyDescent="0.2">
      <c r="A1246" s="41"/>
      <c r="B1246" s="41"/>
      <c r="C1246" s="41"/>
      <c r="D1246" s="41"/>
      <c r="E1246" s="41"/>
      <c r="F1246" s="41"/>
      <c r="G1246" s="41"/>
      <c r="H1246" s="41"/>
      <c r="I1246" s="41"/>
      <c r="J1246" s="41"/>
      <c r="K1246" s="41"/>
      <c r="L1246" s="41"/>
      <c r="M1246" s="41"/>
      <c r="N1246" s="41"/>
      <c r="O1246" s="41"/>
    </row>
    <row r="1247" spans="1:15" x14ac:dyDescent="0.2">
      <c r="A1247" s="41"/>
      <c r="B1247" s="41"/>
      <c r="C1247" s="41"/>
      <c r="D1247" s="41"/>
      <c r="E1247" s="41"/>
      <c r="F1247" s="41"/>
      <c r="G1247" s="41"/>
      <c r="H1247" s="41"/>
      <c r="I1247" s="41"/>
      <c r="J1247" s="41"/>
      <c r="K1247" s="41"/>
      <c r="L1247" s="41"/>
      <c r="M1247" s="41"/>
      <c r="N1247" s="41"/>
      <c r="O1247" s="41"/>
    </row>
    <row r="1249" spans="1:15" x14ac:dyDescent="0.2">
      <c r="A1249" s="41" t="s">
        <v>825</v>
      </c>
      <c r="B1249" s="41"/>
      <c r="C1249" s="41"/>
      <c r="D1249" s="41"/>
      <c r="E1249" s="41"/>
      <c r="F1249" s="41"/>
      <c r="G1249" s="41"/>
      <c r="H1249" s="41"/>
      <c r="I1249" s="41"/>
      <c r="J1249" s="41"/>
      <c r="K1249" s="41"/>
      <c r="L1249" s="41"/>
      <c r="M1249" s="41"/>
      <c r="N1249" s="41"/>
      <c r="O1249" s="41"/>
    </row>
    <row r="1250" spans="1:15" x14ac:dyDescent="0.2">
      <c r="A1250" s="41"/>
      <c r="B1250" s="41"/>
      <c r="C1250" s="41"/>
      <c r="D1250" s="41"/>
      <c r="E1250" s="41"/>
      <c r="F1250" s="41"/>
      <c r="G1250" s="41"/>
      <c r="H1250" s="41"/>
      <c r="I1250" s="41"/>
      <c r="J1250" s="41"/>
      <c r="K1250" s="41"/>
      <c r="L1250" s="41"/>
      <c r="M1250" s="41"/>
      <c r="N1250" s="41"/>
      <c r="O1250" s="41"/>
    </row>
    <row r="1251" spans="1:15" x14ac:dyDescent="0.2">
      <c r="A1251" s="41"/>
      <c r="B1251" s="41"/>
      <c r="C1251" s="41"/>
      <c r="D1251" s="41"/>
      <c r="E1251" s="41"/>
      <c r="F1251" s="41"/>
      <c r="G1251" s="41"/>
      <c r="H1251" s="41"/>
      <c r="I1251" s="41"/>
      <c r="J1251" s="41"/>
      <c r="K1251" s="41"/>
      <c r="L1251" s="41"/>
      <c r="M1251" s="41"/>
      <c r="N1251" s="41"/>
      <c r="O1251" s="41"/>
    </row>
    <row r="1252" spans="1:15" ht="17.100000000000001" customHeight="1" x14ac:dyDescent="0.2">
      <c r="A1252" s="99" t="s">
        <v>802</v>
      </c>
      <c r="B1252" s="41"/>
      <c r="C1252" s="41"/>
      <c r="D1252" s="41"/>
      <c r="E1252" s="41"/>
      <c r="F1252" s="41"/>
      <c r="G1252" s="41"/>
      <c r="H1252" s="41"/>
      <c r="I1252" s="41"/>
      <c r="J1252" s="41"/>
      <c r="K1252" s="41"/>
      <c r="L1252" s="41"/>
      <c r="M1252" s="41"/>
      <c r="N1252" s="41"/>
      <c r="O1252" s="41"/>
    </row>
    <row r="1253" spans="1:15" x14ac:dyDescent="0.2">
      <c r="A1253" s="41"/>
      <c r="B1253" s="41"/>
      <c r="C1253" s="41"/>
      <c r="D1253" s="41"/>
      <c r="E1253" s="41"/>
      <c r="F1253" s="41"/>
      <c r="G1253" s="41"/>
      <c r="H1253" s="41"/>
      <c r="I1253" s="41"/>
      <c r="J1253" s="41"/>
      <c r="K1253" s="41"/>
      <c r="L1253" s="41"/>
      <c r="M1253" s="41"/>
      <c r="N1253" s="41"/>
      <c r="O1253" s="41"/>
    </row>
    <row r="1254" spans="1:15" ht="17.25" customHeight="1" x14ac:dyDescent="0.2">
      <c r="A1254" s="103" t="s">
        <v>1444</v>
      </c>
      <c r="B1254" s="104"/>
      <c r="C1254" s="104"/>
      <c r="D1254" s="104"/>
      <c r="E1254" s="104"/>
      <c r="F1254" s="104"/>
      <c r="G1254" s="104"/>
      <c r="H1254" s="104"/>
      <c r="I1254" s="104"/>
      <c r="J1254" s="104"/>
      <c r="K1254" s="104"/>
      <c r="L1254" s="104"/>
      <c r="M1254" s="105"/>
      <c r="N1254" s="53"/>
      <c r="O1254" s="44"/>
    </row>
    <row r="1255" spans="1:15" x14ac:dyDescent="0.2">
      <c r="A1255" s="109" t="b">
        <v>0</v>
      </c>
      <c r="B1255" s="110"/>
      <c r="C1255" s="110"/>
      <c r="D1255" s="110"/>
      <c r="E1255" s="110"/>
      <c r="F1255" s="110"/>
      <c r="G1255" s="110"/>
      <c r="H1255" s="110"/>
      <c r="I1255" s="110"/>
      <c r="J1255" s="110"/>
      <c r="K1255" s="110"/>
      <c r="L1255" s="110"/>
      <c r="M1255" s="111"/>
      <c r="N1255" s="53"/>
      <c r="O1255" s="44"/>
    </row>
    <row r="1256" spans="1:15" x14ac:dyDescent="0.2">
      <c r="A1256" s="41"/>
      <c r="B1256" s="41"/>
      <c r="C1256" s="41"/>
      <c r="D1256" s="41"/>
      <c r="E1256" s="41"/>
      <c r="F1256" s="41"/>
      <c r="G1256" s="41"/>
      <c r="H1256" s="41"/>
      <c r="I1256" s="41"/>
      <c r="J1256" s="41"/>
      <c r="K1256" s="41"/>
      <c r="L1256" s="41"/>
      <c r="M1256" s="41"/>
      <c r="N1256" s="41"/>
      <c r="O1256" s="41"/>
    </row>
    <row r="1257" spans="1:15" x14ac:dyDescent="0.2">
      <c r="A1257" s="41"/>
      <c r="B1257" s="41"/>
      <c r="C1257" s="41"/>
      <c r="D1257" s="41"/>
      <c r="E1257" s="41"/>
      <c r="F1257" s="41"/>
      <c r="G1257" s="41"/>
      <c r="H1257" s="41"/>
      <c r="I1257" s="41"/>
      <c r="J1257" s="41"/>
      <c r="K1257" s="41"/>
      <c r="L1257" s="41"/>
      <c r="M1257" s="41"/>
      <c r="N1257" s="41"/>
      <c r="O1257" s="41"/>
    </row>
    <row r="1258" spans="1:15" x14ac:dyDescent="0.2">
      <c r="A1258" s="41"/>
      <c r="B1258" s="41"/>
      <c r="C1258" s="41"/>
      <c r="D1258" s="41"/>
      <c r="E1258" s="41"/>
      <c r="F1258" s="41"/>
      <c r="G1258" s="41"/>
      <c r="H1258" s="41"/>
      <c r="I1258" s="41"/>
      <c r="J1258" s="41"/>
      <c r="K1258" s="41"/>
      <c r="L1258" s="41"/>
      <c r="M1258" s="41"/>
      <c r="N1258" s="41"/>
      <c r="O1258" s="41"/>
    </row>
    <row r="1259" spans="1:15" x14ac:dyDescent="0.2">
      <c r="A1259" s="41"/>
      <c r="B1259" s="41"/>
      <c r="C1259" s="41"/>
      <c r="D1259" s="41"/>
      <c r="E1259" s="41"/>
      <c r="F1259" s="41"/>
      <c r="G1259" s="41"/>
      <c r="H1259" s="41"/>
      <c r="I1259" s="41"/>
      <c r="J1259" s="41"/>
      <c r="K1259" s="41"/>
      <c r="L1259" s="41"/>
      <c r="M1259" s="41"/>
      <c r="N1259" s="41"/>
      <c r="O1259" s="41"/>
    </row>
    <row r="1260" spans="1:15" x14ac:dyDescent="0.2">
      <c r="A1260" s="41"/>
      <c r="B1260" s="41"/>
      <c r="C1260" s="41"/>
      <c r="D1260" s="41"/>
      <c r="E1260" s="41"/>
      <c r="F1260" s="41"/>
      <c r="G1260" s="41"/>
      <c r="H1260" s="41"/>
      <c r="I1260" s="41"/>
      <c r="J1260" s="41"/>
      <c r="K1260" s="41"/>
      <c r="L1260" s="41"/>
      <c r="M1260" s="41"/>
      <c r="N1260" s="41"/>
      <c r="O1260" s="41"/>
    </row>
    <row r="1261" spans="1:15" x14ac:dyDescent="0.2">
      <c r="A1261" s="41"/>
      <c r="B1261" s="41"/>
      <c r="C1261" s="41"/>
      <c r="D1261" s="41"/>
      <c r="E1261" s="41"/>
      <c r="F1261" s="41"/>
      <c r="G1261" s="41"/>
      <c r="H1261" s="41"/>
      <c r="I1261" s="41"/>
      <c r="J1261" s="41"/>
      <c r="K1261" s="41"/>
      <c r="L1261" s="41"/>
      <c r="M1261" s="41"/>
      <c r="N1261" s="41"/>
      <c r="O1261" s="41"/>
    </row>
    <row r="1262" spans="1:15" x14ac:dyDescent="0.2">
      <c r="A1262" s="41"/>
      <c r="B1262" s="41"/>
      <c r="C1262" s="41"/>
      <c r="D1262" s="41"/>
      <c r="E1262" s="41"/>
      <c r="F1262" s="41"/>
      <c r="G1262" s="41"/>
      <c r="H1262" s="41"/>
      <c r="I1262" s="41"/>
      <c r="J1262" s="41"/>
      <c r="K1262" s="41"/>
      <c r="L1262" s="41"/>
      <c r="M1262" s="41"/>
      <c r="N1262" s="41"/>
      <c r="O1262" s="41"/>
    </row>
    <row r="1263" spans="1:15" x14ac:dyDescent="0.2">
      <c r="A1263" s="41"/>
      <c r="B1263" s="41"/>
      <c r="C1263" s="41"/>
      <c r="D1263" s="41"/>
      <c r="E1263" s="41"/>
      <c r="F1263" s="41"/>
      <c r="G1263" s="41"/>
      <c r="H1263" s="41"/>
      <c r="I1263" s="41"/>
      <c r="J1263" s="41"/>
      <c r="K1263" s="41"/>
      <c r="L1263" s="41"/>
      <c r="M1263" s="41"/>
      <c r="N1263" s="41"/>
      <c r="O1263" s="41"/>
    </row>
    <row r="1264" spans="1:15" x14ac:dyDescent="0.2">
      <c r="A1264" s="41"/>
      <c r="B1264" s="41"/>
      <c r="C1264" s="41"/>
      <c r="D1264" s="41"/>
      <c r="E1264" s="41"/>
      <c r="F1264" s="41"/>
      <c r="G1264" s="41"/>
      <c r="H1264" s="41"/>
      <c r="I1264" s="41"/>
      <c r="J1264" s="41"/>
      <c r="K1264" s="41"/>
      <c r="L1264" s="41"/>
      <c r="M1264" s="41"/>
      <c r="N1264" s="41"/>
      <c r="O1264" s="41"/>
    </row>
    <row r="1265" spans="1:15" x14ac:dyDescent="0.2">
      <c r="A1265" s="41"/>
      <c r="B1265" s="41"/>
      <c r="C1265" s="41"/>
      <c r="D1265" s="41"/>
      <c r="E1265" s="41"/>
      <c r="F1265" s="41"/>
      <c r="G1265" s="41"/>
      <c r="H1265" s="41"/>
      <c r="I1265" s="41"/>
      <c r="J1265" s="41"/>
      <c r="K1265" s="41"/>
      <c r="L1265" s="41"/>
      <c r="M1265" s="41"/>
      <c r="N1265" s="41"/>
      <c r="O1265" s="41"/>
    </row>
    <row r="1266" spans="1:15" x14ac:dyDescent="0.2">
      <c r="A1266" s="41"/>
      <c r="B1266" s="41"/>
      <c r="C1266" s="41"/>
      <c r="D1266" s="41"/>
      <c r="E1266" s="41"/>
      <c r="F1266" s="41"/>
      <c r="G1266" s="41"/>
      <c r="H1266" s="41"/>
      <c r="I1266" s="41"/>
      <c r="J1266" s="41"/>
      <c r="K1266" s="41"/>
      <c r="L1266" s="41"/>
      <c r="M1266" s="41"/>
      <c r="N1266" s="41"/>
      <c r="O1266" s="41"/>
    </row>
    <row r="1267" spans="1:15" x14ac:dyDescent="0.2">
      <c r="A1267" s="41"/>
      <c r="B1267" s="41"/>
      <c r="C1267" s="41"/>
      <c r="D1267" s="41"/>
      <c r="E1267" s="41"/>
      <c r="F1267" s="41"/>
      <c r="G1267" s="41"/>
      <c r="H1267" s="41"/>
      <c r="I1267" s="41"/>
      <c r="J1267" s="41"/>
      <c r="K1267" s="41"/>
      <c r="L1267" s="41"/>
      <c r="M1267" s="41"/>
      <c r="N1267" s="41"/>
      <c r="O1267" s="41"/>
    </row>
    <row r="1268" spans="1:15" x14ac:dyDescent="0.2">
      <c r="A1268" s="41" t="s">
        <v>803</v>
      </c>
      <c r="B1268" s="41"/>
      <c r="C1268" s="41"/>
      <c r="D1268" s="41"/>
      <c r="E1268" s="41"/>
      <c r="F1268" s="41"/>
      <c r="G1268" s="41"/>
      <c r="H1268" s="41"/>
      <c r="I1268" s="41"/>
      <c r="J1268" s="41"/>
      <c r="K1268" s="41"/>
      <c r="L1268" s="41"/>
      <c r="M1268" s="41"/>
      <c r="N1268" s="41"/>
      <c r="O1268" s="41"/>
    </row>
    <row r="1269" spans="1:15" x14ac:dyDescent="0.2">
      <c r="A1269" s="41" t="s">
        <v>693</v>
      </c>
      <c r="B1269" s="41"/>
      <c r="C1269" s="41"/>
      <c r="D1269" s="41"/>
      <c r="E1269" s="41"/>
      <c r="F1269" s="41"/>
      <c r="G1269" s="41"/>
      <c r="H1269" s="41"/>
      <c r="I1269" s="41"/>
      <c r="J1269" s="41"/>
      <c r="K1269" s="41"/>
      <c r="L1269" s="41"/>
      <c r="M1269" s="41"/>
      <c r="N1269" s="41"/>
      <c r="O1269" s="41"/>
    </row>
    <row r="1270" spans="1:15" x14ac:dyDescent="0.2">
      <c r="A1270" s="41"/>
      <c r="B1270" s="41"/>
      <c r="C1270" s="41"/>
      <c r="D1270" s="41"/>
      <c r="E1270" s="41"/>
      <c r="F1270" s="41"/>
      <c r="G1270" s="41"/>
      <c r="H1270" s="41"/>
      <c r="I1270" s="41"/>
      <c r="J1270" s="41"/>
      <c r="K1270" s="41"/>
      <c r="L1270" s="41"/>
      <c r="M1270" s="41"/>
      <c r="N1270" s="41"/>
      <c r="O1270" s="41"/>
    </row>
    <row r="1271" spans="1:15" ht="17.25" customHeight="1" x14ac:dyDescent="0.2">
      <c r="A1271" s="103" t="s">
        <v>1447</v>
      </c>
      <c r="B1271" s="104"/>
      <c r="C1271" s="104"/>
      <c r="D1271" s="104"/>
      <c r="E1271" s="104"/>
      <c r="F1271" s="104"/>
      <c r="G1271" s="104"/>
      <c r="H1271" s="104"/>
      <c r="I1271" s="104"/>
      <c r="J1271" s="104"/>
      <c r="K1271" s="104"/>
      <c r="L1271" s="104"/>
      <c r="M1271" s="105"/>
      <c r="N1271" s="53"/>
      <c r="O1271" s="44"/>
    </row>
    <row r="1272" spans="1:15" ht="17.25" customHeight="1" x14ac:dyDescent="0.2">
      <c r="A1272" s="106" t="e">
        <v>#N/A</v>
      </c>
      <c r="B1272" s="107"/>
      <c r="C1272" s="107"/>
      <c r="D1272" s="107"/>
      <c r="E1272" s="107"/>
      <c r="F1272" s="107"/>
      <c r="G1272" s="107"/>
      <c r="H1272" s="107"/>
      <c r="I1272" s="107"/>
      <c r="J1272" s="107"/>
      <c r="K1272" s="107"/>
      <c r="L1272" s="107"/>
      <c r="M1272" s="108"/>
      <c r="N1272" s="53"/>
      <c r="O1272" s="44"/>
    </row>
    <row r="1273" spans="1:15" x14ac:dyDescent="0.2">
      <c r="A1273" s="109" t="e">
        <v>#N/A</v>
      </c>
      <c r="B1273" s="110"/>
      <c r="C1273" s="110"/>
      <c r="D1273" s="110"/>
      <c r="E1273" s="110"/>
      <c r="F1273" s="110"/>
      <c r="G1273" s="110"/>
      <c r="H1273" s="110"/>
      <c r="I1273" s="110"/>
      <c r="J1273" s="110"/>
      <c r="K1273" s="110"/>
      <c r="L1273" s="110"/>
      <c r="M1273" s="111"/>
      <c r="N1273" s="53"/>
      <c r="O1273" s="44"/>
    </row>
    <row r="1291" spans="1:15" x14ac:dyDescent="0.2">
      <c r="A1291" s="41" t="s">
        <v>825</v>
      </c>
    </row>
    <row r="1292" spans="1:15" x14ac:dyDescent="0.2">
      <c r="A1292" s="41"/>
    </row>
    <row r="1294" spans="1:15" x14ac:dyDescent="0.2">
      <c r="A1294" s="41" t="s">
        <v>830</v>
      </c>
      <c r="B1294" s="41"/>
      <c r="C1294" s="41"/>
      <c r="D1294" s="41"/>
      <c r="E1294" s="41"/>
      <c r="F1294" s="41"/>
      <c r="G1294" s="41"/>
      <c r="H1294" s="41"/>
      <c r="I1294" s="41"/>
      <c r="J1294" s="41"/>
      <c r="K1294" s="41"/>
      <c r="L1294" s="41"/>
      <c r="M1294" s="41"/>
      <c r="N1294" s="41"/>
      <c r="O1294" s="41"/>
    </row>
    <row r="1295" spans="1:15" x14ac:dyDescent="0.2">
      <c r="A1295" s="41"/>
      <c r="B1295" s="41"/>
      <c r="C1295" s="41"/>
      <c r="D1295" s="41"/>
      <c r="E1295" s="41"/>
      <c r="F1295" s="41"/>
      <c r="G1295" s="41"/>
      <c r="H1295" s="41"/>
      <c r="I1295" s="41"/>
      <c r="J1295" s="41"/>
      <c r="K1295" s="41"/>
      <c r="L1295" s="41"/>
      <c r="M1295" s="41"/>
      <c r="N1295" s="41"/>
      <c r="O1295" s="41"/>
    </row>
    <row r="1296" spans="1:15" x14ac:dyDescent="0.2">
      <c r="A1296" s="103" t="s">
        <v>1449</v>
      </c>
      <c r="B1296" s="104"/>
      <c r="C1296" s="104"/>
      <c r="D1296" s="104"/>
      <c r="E1296" s="104"/>
      <c r="F1296" s="104"/>
      <c r="G1296" s="104"/>
      <c r="H1296" s="104"/>
      <c r="I1296" s="104"/>
      <c r="J1296" s="104"/>
      <c r="K1296" s="104"/>
      <c r="L1296" s="104"/>
      <c r="M1296" s="105"/>
      <c r="N1296" s="41"/>
      <c r="O1296" s="41"/>
    </row>
    <row r="1297" spans="1:15" x14ac:dyDescent="0.2">
      <c r="A1297" s="106" t="s">
        <v>1448</v>
      </c>
      <c r="B1297" s="107"/>
      <c r="C1297" s="107"/>
      <c r="D1297" s="107"/>
      <c r="E1297" s="107"/>
      <c r="F1297" s="107"/>
      <c r="G1297" s="107"/>
      <c r="H1297" s="107"/>
      <c r="I1297" s="107"/>
      <c r="J1297" s="107"/>
      <c r="K1297" s="107"/>
      <c r="L1297" s="107"/>
      <c r="M1297" s="108"/>
      <c r="N1297" s="41"/>
      <c r="O1297" s="41"/>
    </row>
    <row r="1298" spans="1:15" x14ac:dyDescent="0.2">
      <c r="A1298" s="106" t="b">
        <v>0</v>
      </c>
      <c r="B1298" s="107"/>
      <c r="C1298" s="107"/>
      <c r="D1298" s="107"/>
      <c r="E1298" s="107"/>
      <c r="F1298" s="107"/>
      <c r="G1298" s="107"/>
      <c r="H1298" s="107"/>
      <c r="I1298" s="107"/>
      <c r="J1298" s="107"/>
      <c r="K1298" s="107"/>
      <c r="L1298" s="107"/>
      <c r="M1298" s="108"/>
      <c r="N1298" s="41"/>
      <c r="O1298" s="41"/>
    </row>
    <row r="1299" spans="1:15" ht="17.25" customHeight="1" x14ac:dyDescent="0.2">
      <c r="A1299" s="109"/>
      <c r="B1299" s="110"/>
      <c r="C1299" s="110"/>
      <c r="D1299" s="110"/>
      <c r="E1299" s="110"/>
      <c r="F1299" s="110"/>
      <c r="G1299" s="110"/>
      <c r="H1299" s="110"/>
      <c r="I1299" s="110"/>
      <c r="J1299" s="110"/>
      <c r="K1299" s="110"/>
      <c r="L1299" s="110"/>
      <c r="M1299" s="111"/>
      <c r="N1299" s="44"/>
      <c r="O1299" s="44"/>
    </row>
    <row r="1300" spans="1:15" x14ac:dyDescent="0.2">
      <c r="A1300" s="44"/>
      <c r="B1300" s="44"/>
      <c r="C1300" s="44"/>
      <c r="D1300" s="44"/>
      <c r="E1300" s="44"/>
      <c r="F1300" s="44"/>
      <c r="G1300" s="44"/>
      <c r="H1300" s="44"/>
      <c r="I1300" s="44"/>
      <c r="J1300" s="44"/>
      <c r="K1300" s="44"/>
      <c r="L1300" s="44"/>
      <c r="M1300" s="44"/>
      <c r="N1300" s="44"/>
      <c r="O1300" s="44"/>
    </row>
    <row r="1323" spans="1:15" x14ac:dyDescent="0.2">
      <c r="A1323" s="41" t="s">
        <v>825</v>
      </c>
    </row>
    <row r="1326" spans="1:15" x14ac:dyDescent="0.2">
      <c r="A1326" s="41" t="s">
        <v>694</v>
      </c>
    </row>
    <row r="1327" spans="1:15" x14ac:dyDescent="0.2">
      <c r="B1327" s="41"/>
      <c r="C1327" s="41"/>
      <c r="D1327" s="41"/>
      <c r="E1327" s="41"/>
      <c r="F1327" s="41"/>
      <c r="G1327" s="41"/>
      <c r="H1327" s="41"/>
      <c r="I1327" s="41"/>
      <c r="J1327" s="41"/>
      <c r="K1327" s="41"/>
      <c r="L1327" s="41"/>
      <c r="M1327" s="41"/>
      <c r="N1327" s="41"/>
      <c r="O1327" s="41"/>
    </row>
    <row r="1328" spans="1:15" x14ac:dyDescent="0.2">
      <c r="A1328" s="41" t="s">
        <v>804</v>
      </c>
      <c r="B1328" s="41"/>
      <c r="C1328" s="41"/>
      <c r="D1328" s="41"/>
      <c r="E1328" s="41"/>
      <c r="F1328" s="41"/>
      <c r="G1328" s="41"/>
      <c r="H1328" s="41"/>
      <c r="I1328" s="41"/>
      <c r="J1328" s="41"/>
      <c r="K1328" s="41"/>
      <c r="L1328" s="41"/>
      <c r="M1328" s="41"/>
      <c r="N1328" s="41"/>
      <c r="O1328" s="41"/>
    </row>
    <row r="1329" spans="1:15" ht="17.25" customHeight="1" x14ac:dyDescent="0.2">
      <c r="A1329" s="43"/>
      <c r="B1329" s="43"/>
      <c r="C1329" s="43"/>
      <c r="D1329" s="43"/>
      <c r="E1329" s="43"/>
      <c r="F1329" s="43"/>
      <c r="G1329" s="43"/>
      <c r="H1329" s="43"/>
      <c r="I1329" s="43"/>
      <c r="J1329" s="43"/>
      <c r="K1329" s="43"/>
      <c r="L1329" s="43"/>
      <c r="M1329" s="43"/>
      <c r="N1329" s="44"/>
      <c r="O1329" s="44"/>
    </row>
    <row r="1330" spans="1:15" x14ac:dyDescent="0.2">
      <c r="A1330" s="121" t="s">
        <v>1450</v>
      </c>
      <c r="B1330" s="122"/>
      <c r="C1330" s="122"/>
      <c r="D1330" s="122"/>
      <c r="E1330" s="122"/>
      <c r="F1330" s="122"/>
      <c r="G1330" s="122"/>
      <c r="H1330" s="122"/>
      <c r="I1330" s="122"/>
      <c r="J1330" s="122"/>
      <c r="K1330" s="122"/>
      <c r="L1330" s="122"/>
      <c r="M1330" s="123"/>
      <c r="N1330" s="44"/>
      <c r="O1330" s="44"/>
    </row>
    <row r="1331" spans="1:15" x14ac:dyDescent="0.2">
      <c r="A1331" s="124" t="b">
        <v>0</v>
      </c>
      <c r="B1331" s="125"/>
      <c r="C1331" s="125"/>
      <c r="D1331" s="125"/>
      <c r="E1331" s="125"/>
      <c r="F1331" s="125"/>
      <c r="G1331" s="125"/>
      <c r="H1331" s="125"/>
      <c r="I1331" s="125"/>
      <c r="J1331" s="125"/>
      <c r="K1331" s="125"/>
      <c r="L1331" s="125"/>
      <c r="M1331" s="126"/>
      <c r="N1331" s="41"/>
      <c r="O1331" s="41"/>
    </row>
    <row r="1332" spans="1:15" x14ac:dyDescent="0.2">
      <c r="A1332" s="41"/>
      <c r="B1332" s="41"/>
      <c r="C1332" s="41"/>
      <c r="D1332" s="41"/>
      <c r="E1332" s="41"/>
      <c r="F1332" s="41"/>
      <c r="G1332" s="41"/>
      <c r="H1332" s="41"/>
      <c r="I1332" s="41"/>
      <c r="J1332" s="41"/>
      <c r="K1332" s="41"/>
      <c r="L1332" s="41"/>
      <c r="M1332" s="41"/>
      <c r="N1332" s="41"/>
      <c r="O1332" s="41"/>
    </row>
    <row r="1333" spans="1:15" x14ac:dyDescent="0.2">
      <c r="A1333" s="41"/>
      <c r="B1333" s="41"/>
      <c r="C1333" s="41"/>
      <c r="D1333" s="41"/>
      <c r="E1333" s="41"/>
      <c r="F1333" s="41"/>
      <c r="G1333" s="41"/>
      <c r="H1333" s="41"/>
      <c r="I1333" s="41"/>
      <c r="J1333" s="41"/>
      <c r="K1333" s="41"/>
      <c r="L1333" s="41"/>
      <c r="M1333" s="41"/>
      <c r="N1333" s="41"/>
      <c r="O1333" s="41"/>
    </row>
    <row r="1334" spans="1:15" x14ac:dyDescent="0.2">
      <c r="A1334" s="41"/>
      <c r="B1334" s="41"/>
      <c r="C1334" s="41"/>
      <c r="D1334" s="41"/>
      <c r="E1334" s="41"/>
      <c r="F1334" s="41"/>
      <c r="G1334" s="41"/>
      <c r="H1334" s="41"/>
      <c r="I1334" s="41"/>
      <c r="J1334" s="41"/>
      <c r="K1334" s="41"/>
      <c r="L1334" s="41"/>
      <c r="M1334" s="41"/>
      <c r="N1334" s="41"/>
      <c r="O1334" s="41"/>
    </row>
    <row r="1335" spans="1:15" x14ac:dyDescent="0.2">
      <c r="A1335" s="41"/>
      <c r="B1335" s="41"/>
      <c r="C1335" s="41"/>
      <c r="D1335" s="41"/>
      <c r="E1335" s="41"/>
      <c r="F1335" s="41"/>
      <c r="G1335" s="41"/>
      <c r="H1335" s="41"/>
      <c r="I1335" s="41"/>
      <c r="J1335" s="41"/>
      <c r="K1335" s="41"/>
      <c r="L1335" s="41"/>
      <c r="M1335" s="41"/>
      <c r="N1335" s="41"/>
      <c r="O1335" s="41"/>
    </row>
    <row r="1336" spans="1:15" x14ac:dyDescent="0.2">
      <c r="A1336" s="41"/>
      <c r="B1336" s="41"/>
      <c r="C1336" s="41"/>
      <c r="D1336" s="41"/>
      <c r="E1336" s="41"/>
      <c r="F1336" s="41"/>
      <c r="G1336" s="41"/>
      <c r="H1336" s="41"/>
      <c r="I1336" s="41"/>
      <c r="J1336" s="41"/>
      <c r="K1336" s="41"/>
      <c r="L1336" s="41"/>
      <c r="M1336" s="41"/>
      <c r="N1336" s="41"/>
      <c r="O1336" s="41"/>
    </row>
    <row r="1337" spans="1:15" x14ac:dyDescent="0.2">
      <c r="A1337" s="41"/>
      <c r="B1337" s="41"/>
      <c r="C1337" s="41"/>
      <c r="D1337" s="41"/>
      <c r="E1337" s="41"/>
      <c r="F1337" s="41"/>
      <c r="G1337" s="41"/>
      <c r="H1337" s="41"/>
      <c r="I1337" s="41"/>
      <c r="J1337" s="41"/>
      <c r="K1337" s="41"/>
      <c r="L1337" s="41"/>
      <c r="M1337" s="41"/>
      <c r="N1337" s="41"/>
      <c r="O1337" s="41"/>
    </row>
    <row r="1338" spans="1:15" x14ac:dyDescent="0.2">
      <c r="A1338" s="41"/>
      <c r="B1338" s="41"/>
      <c r="C1338" s="41"/>
      <c r="D1338" s="41"/>
      <c r="E1338" s="41"/>
      <c r="F1338" s="41"/>
      <c r="G1338" s="41"/>
      <c r="H1338" s="41"/>
      <c r="I1338" s="41"/>
      <c r="J1338" s="41"/>
      <c r="K1338" s="41"/>
      <c r="L1338" s="41"/>
      <c r="M1338" s="41"/>
      <c r="N1338" s="41"/>
      <c r="O1338" s="41"/>
    </row>
    <row r="1339" spans="1:15" x14ac:dyDescent="0.2">
      <c r="A1339" s="41"/>
      <c r="B1339" s="41"/>
      <c r="C1339" s="41"/>
      <c r="D1339" s="41"/>
      <c r="E1339" s="41"/>
      <c r="F1339" s="41"/>
      <c r="G1339" s="41"/>
      <c r="H1339" s="41"/>
      <c r="I1339" s="41"/>
      <c r="J1339" s="41"/>
      <c r="K1339" s="41"/>
      <c r="L1339" s="41"/>
      <c r="M1339" s="41"/>
      <c r="N1339" s="41"/>
      <c r="O1339" s="41"/>
    </row>
    <row r="1340" spans="1:15" x14ac:dyDescent="0.2">
      <c r="A1340" s="41"/>
      <c r="B1340" s="41"/>
      <c r="C1340" s="41"/>
      <c r="D1340" s="41"/>
      <c r="E1340" s="41"/>
      <c r="F1340" s="41"/>
      <c r="G1340" s="41"/>
      <c r="H1340" s="41"/>
      <c r="I1340" s="41"/>
      <c r="J1340" s="41"/>
      <c r="K1340" s="41"/>
      <c r="L1340" s="41"/>
      <c r="M1340" s="41"/>
      <c r="N1340" s="41"/>
      <c r="O1340" s="41"/>
    </row>
    <row r="1341" spans="1:15" x14ac:dyDescent="0.2">
      <c r="A1341" s="41"/>
      <c r="B1341" s="41"/>
      <c r="C1341" s="41"/>
      <c r="D1341" s="41"/>
      <c r="E1341" s="41"/>
      <c r="F1341" s="41"/>
      <c r="G1341" s="41"/>
      <c r="H1341" s="41"/>
      <c r="I1341" s="41"/>
      <c r="J1341" s="41"/>
      <c r="K1341" s="41"/>
      <c r="L1341" s="41"/>
      <c r="M1341" s="41"/>
      <c r="N1341" s="41"/>
      <c r="O1341" s="41"/>
    </row>
    <row r="1342" spans="1:15" x14ac:dyDescent="0.2">
      <c r="A1342" s="41" t="s">
        <v>805</v>
      </c>
      <c r="B1342" s="41"/>
      <c r="C1342" s="41"/>
      <c r="D1342" s="41"/>
      <c r="E1342" s="41"/>
      <c r="F1342" s="41"/>
      <c r="G1342" s="41"/>
      <c r="H1342" s="41"/>
      <c r="I1342" s="41"/>
      <c r="J1342" s="41"/>
      <c r="K1342" s="41"/>
      <c r="L1342" s="41"/>
      <c r="M1342" s="41"/>
      <c r="N1342" s="41"/>
      <c r="O1342" s="41"/>
    </row>
    <row r="1343" spans="1:15" x14ac:dyDescent="0.2">
      <c r="A1343" s="41" t="s">
        <v>695</v>
      </c>
      <c r="B1343" s="41"/>
      <c r="C1343" s="41"/>
      <c r="D1343" s="41"/>
      <c r="E1343" s="41"/>
      <c r="F1343" s="41"/>
      <c r="G1343" s="41"/>
      <c r="H1343" s="41"/>
      <c r="I1343" s="41"/>
      <c r="J1343" s="41"/>
      <c r="K1343" s="41"/>
      <c r="L1343" s="41"/>
      <c r="M1343" s="41"/>
      <c r="N1343" s="41"/>
      <c r="O1343" s="41"/>
    </row>
    <row r="1344" spans="1:15" x14ac:dyDescent="0.2">
      <c r="A1344" s="41"/>
      <c r="B1344" s="41"/>
      <c r="C1344" s="41"/>
      <c r="D1344" s="41"/>
      <c r="E1344" s="41"/>
      <c r="F1344" s="41"/>
      <c r="G1344" s="41"/>
      <c r="H1344" s="41"/>
      <c r="I1344" s="41"/>
      <c r="J1344" s="41"/>
      <c r="K1344" s="41"/>
      <c r="L1344" s="41"/>
      <c r="M1344" s="41"/>
      <c r="N1344" s="41"/>
      <c r="O1344" s="41"/>
    </row>
    <row r="1345" spans="1:15" ht="17.25" customHeight="1" x14ac:dyDescent="0.2">
      <c r="A1345" s="103" t="s">
        <v>1451</v>
      </c>
      <c r="B1345" s="104"/>
      <c r="C1345" s="104"/>
      <c r="D1345" s="104"/>
      <c r="E1345" s="104"/>
      <c r="F1345" s="104"/>
      <c r="G1345" s="104"/>
      <c r="H1345" s="104"/>
      <c r="I1345" s="104"/>
      <c r="J1345" s="104"/>
      <c r="K1345" s="104"/>
      <c r="L1345" s="104"/>
      <c r="M1345" s="105"/>
      <c r="N1345" s="53"/>
      <c r="O1345" s="44"/>
    </row>
    <row r="1346" spans="1:15" x14ac:dyDescent="0.2">
      <c r="A1346" s="106" t="s">
        <v>1451</v>
      </c>
      <c r="B1346" s="107"/>
      <c r="C1346" s="107"/>
      <c r="D1346" s="107"/>
      <c r="E1346" s="107"/>
      <c r="F1346" s="107"/>
      <c r="G1346" s="107"/>
      <c r="H1346" s="107"/>
      <c r="I1346" s="107"/>
      <c r="J1346" s="107"/>
      <c r="K1346" s="107"/>
      <c r="L1346" s="107"/>
      <c r="M1346" s="108"/>
      <c r="N1346" s="53"/>
      <c r="O1346" s="44"/>
    </row>
    <row r="1347" spans="1:15" ht="16.350000000000001" customHeight="1" x14ac:dyDescent="0.2">
      <c r="A1347" s="109" t="b">
        <v>0</v>
      </c>
      <c r="B1347" s="110"/>
      <c r="C1347" s="110"/>
      <c r="D1347" s="110"/>
      <c r="E1347" s="110"/>
      <c r="F1347" s="110"/>
      <c r="G1347" s="110"/>
      <c r="H1347" s="110"/>
      <c r="I1347" s="110"/>
      <c r="J1347" s="110"/>
      <c r="K1347" s="110"/>
      <c r="L1347" s="110"/>
      <c r="M1347" s="111"/>
      <c r="N1347" s="53"/>
      <c r="O1347" s="44"/>
    </row>
    <row r="1358" spans="1:15" x14ac:dyDescent="0.2">
      <c r="B1358" s="41"/>
    </row>
    <row r="1359" spans="1:15" x14ac:dyDescent="0.2">
      <c r="A1359" s="41" t="s">
        <v>806</v>
      </c>
      <c r="B1359" s="41"/>
    </row>
    <row r="1360" spans="1:15" x14ac:dyDescent="0.2">
      <c r="A1360" s="41" t="s">
        <v>696</v>
      </c>
      <c r="B1360" s="41"/>
    </row>
    <row r="1361" spans="1:15" x14ac:dyDescent="0.2">
      <c r="A1361" s="41"/>
      <c r="B1361" s="41"/>
    </row>
    <row r="1362" spans="1:15" ht="17.25" customHeight="1" x14ac:dyDescent="0.2">
      <c r="A1362" s="103" t="s">
        <v>1452</v>
      </c>
      <c r="B1362" s="104"/>
      <c r="C1362" s="104"/>
      <c r="D1362" s="104"/>
      <c r="E1362" s="104"/>
      <c r="F1362" s="104"/>
      <c r="G1362" s="104"/>
      <c r="H1362" s="104"/>
      <c r="I1362" s="104"/>
      <c r="J1362" s="104"/>
      <c r="K1362" s="104"/>
      <c r="L1362" s="104"/>
      <c r="M1362" s="105"/>
      <c r="N1362" s="53"/>
      <c r="O1362" s="44"/>
    </row>
    <row r="1363" spans="1:15" x14ac:dyDescent="0.2">
      <c r="A1363" s="106" t="e">
        <v>#N/A</v>
      </c>
      <c r="B1363" s="107"/>
      <c r="C1363" s="107"/>
      <c r="D1363" s="107"/>
      <c r="E1363" s="107"/>
      <c r="F1363" s="107"/>
      <c r="G1363" s="107"/>
      <c r="H1363" s="107"/>
      <c r="I1363" s="107"/>
      <c r="J1363" s="107"/>
      <c r="K1363" s="107"/>
      <c r="L1363" s="107"/>
      <c r="M1363" s="108"/>
      <c r="N1363" s="53"/>
      <c r="O1363" s="44"/>
    </row>
    <row r="1364" spans="1:15" x14ac:dyDescent="0.2">
      <c r="A1364" s="109" t="e">
        <v>#N/A</v>
      </c>
      <c r="B1364" s="110"/>
      <c r="C1364" s="110"/>
      <c r="D1364" s="110"/>
      <c r="E1364" s="110"/>
      <c r="F1364" s="110"/>
      <c r="G1364" s="110"/>
      <c r="H1364" s="110"/>
      <c r="I1364" s="110"/>
      <c r="J1364" s="110"/>
      <c r="K1364" s="110"/>
      <c r="L1364" s="110"/>
      <c r="M1364" s="111"/>
      <c r="N1364" s="53"/>
      <c r="O1364" s="44"/>
    </row>
    <row r="1365" spans="1:15" x14ac:dyDescent="0.2">
      <c r="A1365" s="47"/>
      <c r="B1365" s="47"/>
      <c r="C1365" s="47"/>
      <c r="D1365" s="47"/>
      <c r="E1365" s="47"/>
      <c r="F1365" s="47"/>
      <c r="G1365" s="47"/>
      <c r="H1365" s="47"/>
      <c r="I1365" s="47"/>
      <c r="J1365" s="47"/>
      <c r="K1365" s="47"/>
      <c r="L1365" s="47"/>
      <c r="M1365" s="47"/>
      <c r="N1365" s="44"/>
      <c r="O1365" s="44"/>
    </row>
    <row r="1366" spans="1:15" x14ac:dyDescent="0.2">
      <c r="A1366" s="47"/>
      <c r="B1366" s="47"/>
      <c r="C1366" s="47"/>
      <c r="D1366" s="47"/>
      <c r="E1366" s="47"/>
      <c r="F1366" s="47"/>
      <c r="G1366" s="47"/>
      <c r="H1366" s="47"/>
      <c r="I1366" s="47"/>
      <c r="J1366" s="47"/>
      <c r="K1366" s="47"/>
      <c r="L1366" s="47"/>
      <c r="M1366" s="47"/>
      <c r="N1366" s="44"/>
      <c r="O1366" s="44"/>
    </row>
    <row r="1367" spans="1:15" x14ac:dyDescent="0.2">
      <c r="A1367" s="47"/>
      <c r="B1367" s="47"/>
      <c r="C1367" s="47"/>
      <c r="D1367" s="47"/>
      <c r="E1367" s="47"/>
      <c r="F1367" s="47"/>
      <c r="G1367" s="47"/>
      <c r="H1367" s="47"/>
      <c r="I1367" s="47"/>
      <c r="J1367" s="47"/>
      <c r="K1367" s="47"/>
      <c r="L1367" s="47"/>
      <c r="M1367" s="47"/>
      <c r="N1367" s="44"/>
      <c r="O1367" s="44"/>
    </row>
    <row r="1368" spans="1:15" x14ac:dyDescent="0.2">
      <c r="A1368" s="47"/>
      <c r="B1368" s="47"/>
      <c r="C1368" s="47"/>
      <c r="D1368" s="47"/>
      <c r="E1368" s="47"/>
      <c r="F1368" s="47"/>
      <c r="G1368" s="47"/>
      <c r="H1368" s="47"/>
      <c r="I1368" s="47"/>
      <c r="J1368" s="47"/>
      <c r="K1368" s="47"/>
      <c r="L1368" s="47"/>
      <c r="M1368" s="47"/>
      <c r="N1368" s="44"/>
      <c r="O1368" s="44"/>
    </row>
    <row r="1369" spans="1:15" x14ac:dyDescent="0.2">
      <c r="A1369" s="47"/>
      <c r="B1369" s="47"/>
      <c r="C1369" s="47"/>
      <c r="D1369" s="47"/>
      <c r="E1369" s="47"/>
      <c r="F1369" s="47"/>
      <c r="G1369" s="47"/>
      <c r="H1369" s="47"/>
      <c r="I1369" s="47"/>
      <c r="J1369" s="47"/>
      <c r="K1369" s="47"/>
      <c r="L1369" s="47"/>
      <c r="M1369" s="47"/>
      <c r="N1369" s="44"/>
      <c r="O1369" s="44"/>
    </row>
    <row r="1370" spans="1:15" x14ac:dyDescent="0.2">
      <c r="A1370" s="47"/>
      <c r="B1370" s="47"/>
      <c r="C1370" s="47"/>
      <c r="D1370" s="47"/>
      <c r="E1370" s="47"/>
      <c r="F1370" s="47"/>
      <c r="G1370" s="47"/>
      <c r="H1370" s="47"/>
      <c r="I1370" s="47"/>
      <c r="J1370" s="47"/>
      <c r="K1370" s="47"/>
      <c r="L1370" s="47"/>
      <c r="M1370" s="47"/>
      <c r="N1370" s="44"/>
      <c r="O1370" s="44"/>
    </row>
    <row r="1371" spans="1:15" x14ac:dyDescent="0.2">
      <c r="A1371" s="47"/>
      <c r="B1371" s="47"/>
      <c r="C1371" s="47"/>
      <c r="D1371" s="47"/>
      <c r="E1371" s="47"/>
      <c r="F1371" s="47"/>
      <c r="G1371" s="47"/>
      <c r="H1371" s="47"/>
      <c r="I1371" s="47"/>
      <c r="J1371" s="47"/>
      <c r="K1371" s="47"/>
      <c r="L1371" s="47"/>
      <c r="M1371" s="47"/>
      <c r="N1371" s="44"/>
      <c r="O1371" s="44"/>
    </row>
    <row r="1372" spans="1:15" x14ac:dyDescent="0.2">
      <c r="A1372" s="47"/>
      <c r="B1372" s="47"/>
      <c r="C1372" s="47"/>
      <c r="D1372" s="47"/>
      <c r="E1372" s="47"/>
      <c r="F1372" s="47"/>
      <c r="G1372" s="47"/>
      <c r="H1372" s="47"/>
      <c r="I1372" s="47"/>
      <c r="J1372" s="47"/>
      <c r="K1372" s="47"/>
      <c r="L1372" s="47"/>
      <c r="M1372" s="47"/>
      <c r="N1372" s="44"/>
      <c r="O1372" s="44"/>
    </row>
    <row r="1373" spans="1:15" x14ac:dyDescent="0.2">
      <c r="A1373" s="47"/>
      <c r="B1373" s="47"/>
      <c r="C1373" s="47"/>
      <c r="D1373" s="47"/>
      <c r="E1373" s="47"/>
      <c r="F1373" s="47"/>
      <c r="G1373" s="47"/>
      <c r="H1373" s="47"/>
      <c r="I1373" s="47"/>
      <c r="J1373" s="47"/>
      <c r="K1373" s="47"/>
      <c r="L1373" s="47"/>
      <c r="M1373" s="47"/>
      <c r="N1373" s="44"/>
      <c r="O1373" s="44"/>
    </row>
    <row r="1374" spans="1:15" x14ac:dyDescent="0.2">
      <c r="A1374" s="47"/>
      <c r="B1374" s="47"/>
      <c r="C1374" s="47"/>
      <c r="D1374" s="47"/>
      <c r="E1374" s="47"/>
      <c r="F1374" s="47"/>
      <c r="G1374" s="47"/>
      <c r="H1374" s="47"/>
      <c r="I1374" s="47"/>
      <c r="J1374" s="47"/>
      <c r="K1374" s="47"/>
      <c r="L1374" s="47"/>
      <c r="M1374" s="47"/>
      <c r="N1374" s="44"/>
      <c r="O1374" s="44"/>
    </row>
    <row r="1375" spans="1:15" x14ac:dyDescent="0.2">
      <c r="A1375" s="47"/>
      <c r="B1375" s="47"/>
      <c r="C1375" s="47"/>
      <c r="D1375" s="47"/>
      <c r="E1375" s="47"/>
      <c r="F1375" s="47"/>
      <c r="G1375" s="47"/>
      <c r="H1375" s="47"/>
      <c r="I1375" s="47"/>
      <c r="J1375" s="47"/>
      <c r="K1375" s="47"/>
      <c r="L1375" s="47"/>
      <c r="M1375" s="47"/>
      <c r="N1375" s="44"/>
      <c r="O1375" s="44"/>
    </row>
    <row r="1376" spans="1:15" x14ac:dyDescent="0.2">
      <c r="A1376" s="47"/>
      <c r="B1376" s="47"/>
      <c r="C1376" s="47"/>
      <c r="D1376" s="47"/>
      <c r="E1376" s="47"/>
      <c r="F1376" s="47"/>
      <c r="G1376" s="47"/>
      <c r="H1376" s="47"/>
      <c r="I1376" s="47"/>
      <c r="J1376" s="47"/>
      <c r="K1376" s="47"/>
      <c r="L1376" s="47"/>
      <c r="M1376" s="47"/>
      <c r="N1376" s="44"/>
      <c r="O1376" s="44"/>
    </row>
    <row r="1377" spans="1:15" x14ac:dyDescent="0.2">
      <c r="A1377" s="47"/>
      <c r="B1377" s="47"/>
      <c r="C1377" s="47"/>
      <c r="D1377" s="47"/>
      <c r="E1377" s="47"/>
      <c r="F1377" s="47"/>
      <c r="G1377" s="47"/>
      <c r="H1377" s="47"/>
      <c r="I1377" s="47"/>
      <c r="J1377" s="47"/>
      <c r="K1377" s="47"/>
      <c r="L1377" s="47"/>
      <c r="M1377" s="47"/>
      <c r="N1377" s="44"/>
      <c r="O1377" s="44"/>
    </row>
    <row r="1378" spans="1:15" x14ac:dyDescent="0.2">
      <c r="A1378" s="47"/>
      <c r="B1378" s="47"/>
      <c r="C1378" s="47"/>
      <c r="D1378" s="47"/>
      <c r="E1378" s="47"/>
      <c r="F1378" s="47"/>
      <c r="G1378" s="47"/>
      <c r="H1378" s="47"/>
      <c r="I1378" s="47"/>
      <c r="J1378" s="47"/>
      <c r="K1378" s="47"/>
      <c r="L1378" s="47"/>
      <c r="M1378" s="47"/>
      <c r="N1378" s="44"/>
      <c r="O1378" s="44"/>
    </row>
    <row r="1379" spans="1:15" x14ac:dyDescent="0.2">
      <c r="A1379" s="47"/>
      <c r="B1379" s="47"/>
      <c r="C1379" s="47"/>
      <c r="D1379" s="47"/>
      <c r="E1379" s="47"/>
      <c r="F1379" s="47"/>
      <c r="G1379" s="47"/>
      <c r="H1379" s="47"/>
      <c r="I1379" s="47"/>
      <c r="J1379" s="47"/>
      <c r="K1379" s="47"/>
      <c r="L1379" s="47"/>
      <c r="M1379" s="47"/>
      <c r="N1379" s="44"/>
      <c r="O1379" s="44"/>
    </row>
    <row r="1380" spans="1:15" x14ac:dyDescent="0.2">
      <c r="A1380" s="47"/>
      <c r="B1380" s="47"/>
      <c r="C1380" s="47"/>
      <c r="D1380" s="47"/>
      <c r="E1380" s="47"/>
      <c r="F1380" s="47"/>
      <c r="G1380" s="47"/>
      <c r="H1380" s="47"/>
      <c r="I1380" s="47"/>
      <c r="J1380" s="47"/>
      <c r="K1380" s="47"/>
      <c r="L1380" s="47"/>
      <c r="M1380" s="47"/>
      <c r="N1380" s="44"/>
      <c r="O1380" s="44"/>
    </row>
    <row r="1381" spans="1:15" x14ac:dyDescent="0.2">
      <c r="A1381" s="47"/>
      <c r="B1381" s="47"/>
      <c r="C1381" s="47"/>
      <c r="D1381" s="47"/>
      <c r="E1381" s="47"/>
      <c r="F1381" s="47"/>
      <c r="G1381" s="47"/>
      <c r="H1381" s="47"/>
      <c r="I1381" s="47"/>
      <c r="J1381" s="47"/>
      <c r="K1381" s="47"/>
      <c r="L1381" s="47"/>
      <c r="M1381" s="47"/>
      <c r="N1381" s="44"/>
      <c r="O1381" s="44"/>
    </row>
    <row r="1382" spans="1:15" x14ac:dyDescent="0.2">
      <c r="A1382" s="47"/>
      <c r="B1382" s="47"/>
      <c r="C1382" s="47"/>
      <c r="D1382" s="47"/>
      <c r="E1382" s="47"/>
      <c r="F1382" s="47"/>
      <c r="G1382" s="47"/>
      <c r="H1382" s="47"/>
      <c r="I1382" s="47"/>
      <c r="J1382" s="47"/>
      <c r="K1382" s="47"/>
      <c r="L1382" s="47"/>
      <c r="M1382" s="47"/>
      <c r="N1382" s="44"/>
      <c r="O1382" s="44"/>
    </row>
    <row r="1383" spans="1:15" x14ac:dyDescent="0.2">
      <c r="A1383" s="41" t="s">
        <v>825</v>
      </c>
    </row>
    <row r="1384" spans="1:15" x14ac:dyDescent="0.2">
      <c r="A1384" s="41"/>
    </row>
    <row r="1385" spans="1:15" x14ac:dyDescent="0.2">
      <c r="A1385" s="47"/>
      <c r="B1385" s="47"/>
      <c r="C1385" s="47"/>
      <c r="D1385" s="47"/>
      <c r="E1385" s="47"/>
      <c r="F1385" s="47"/>
      <c r="G1385" s="47"/>
      <c r="H1385" s="47"/>
      <c r="I1385" s="47"/>
      <c r="J1385" s="47"/>
      <c r="K1385" s="47"/>
      <c r="L1385" s="47"/>
      <c r="M1385" s="47"/>
      <c r="N1385" s="44"/>
      <c r="O1385" s="44"/>
    </row>
    <row r="1386" spans="1:15" x14ac:dyDescent="0.2">
      <c r="A1386" s="41" t="s">
        <v>807</v>
      </c>
      <c r="B1386" s="41"/>
      <c r="C1386" s="41"/>
      <c r="D1386" s="41"/>
      <c r="E1386" s="41"/>
      <c r="F1386" s="41"/>
      <c r="G1386" s="41"/>
      <c r="H1386" s="41"/>
      <c r="I1386" s="41"/>
      <c r="J1386" s="41"/>
      <c r="K1386" s="41"/>
      <c r="L1386" s="41"/>
      <c r="M1386" s="41"/>
      <c r="N1386" s="41"/>
      <c r="O1386" s="41"/>
    </row>
    <row r="1387" spans="1:15" x14ac:dyDescent="0.2">
      <c r="A1387" s="41" t="s">
        <v>697</v>
      </c>
      <c r="B1387" s="41"/>
      <c r="C1387" s="41"/>
      <c r="D1387" s="41"/>
      <c r="E1387" s="41"/>
      <c r="F1387" s="41"/>
      <c r="G1387" s="41"/>
      <c r="H1387" s="41"/>
      <c r="I1387" s="41"/>
      <c r="J1387" s="41"/>
      <c r="K1387" s="41"/>
      <c r="L1387" s="41"/>
      <c r="M1387" s="41"/>
      <c r="N1387" s="41"/>
      <c r="O1387" s="41"/>
    </row>
    <row r="1388" spans="1:15" x14ac:dyDescent="0.2">
      <c r="A1388" s="41"/>
      <c r="B1388" s="41"/>
      <c r="C1388" s="41"/>
      <c r="D1388" s="41"/>
      <c r="E1388" s="41"/>
      <c r="F1388" s="41"/>
      <c r="G1388" s="41"/>
      <c r="H1388" s="41"/>
      <c r="I1388" s="41"/>
      <c r="J1388" s="41"/>
      <c r="K1388" s="41"/>
      <c r="L1388" s="41"/>
      <c r="M1388" s="41"/>
      <c r="N1388" s="41"/>
      <c r="O1388" s="41"/>
    </row>
    <row r="1389" spans="1:15" ht="17.25" customHeight="1" x14ac:dyDescent="0.2">
      <c r="A1389" s="103" t="s">
        <v>1454</v>
      </c>
      <c r="B1389" s="104"/>
      <c r="C1389" s="104"/>
      <c r="D1389" s="104"/>
      <c r="E1389" s="104"/>
      <c r="F1389" s="104"/>
      <c r="G1389" s="104"/>
      <c r="H1389" s="104"/>
      <c r="I1389" s="104"/>
      <c r="J1389" s="104"/>
      <c r="K1389" s="104"/>
      <c r="L1389" s="104"/>
      <c r="M1389" s="105"/>
      <c r="N1389" s="53"/>
      <c r="O1389" s="44"/>
    </row>
    <row r="1390" spans="1:15" x14ac:dyDescent="0.2">
      <c r="A1390" s="106" t="s">
        <v>1453</v>
      </c>
      <c r="B1390" s="107"/>
      <c r="C1390" s="107"/>
      <c r="D1390" s="107"/>
      <c r="E1390" s="107"/>
      <c r="F1390" s="107"/>
      <c r="G1390" s="107"/>
      <c r="H1390" s="107"/>
      <c r="I1390" s="107"/>
      <c r="J1390" s="107"/>
      <c r="K1390" s="107"/>
      <c r="L1390" s="107"/>
      <c r="M1390" s="108"/>
      <c r="N1390" s="53"/>
      <c r="O1390" s="44"/>
    </row>
    <row r="1391" spans="1:15" x14ac:dyDescent="0.2">
      <c r="A1391" s="106" t="b">
        <v>0</v>
      </c>
      <c r="B1391" s="107"/>
      <c r="C1391" s="107"/>
      <c r="D1391" s="107"/>
      <c r="E1391" s="107"/>
      <c r="F1391" s="107"/>
      <c r="G1391" s="107"/>
      <c r="H1391" s="107"/>
      <c r="I1391" s="107"/>
      <c r="J1391" s="107"/>
      <c r="K1391" s="107"/>
      <c r="L1391" s="107"/>
      <c r="M1391" s="108"/>
      <c r="N1391" s="53"/>
      <c r="O1391" s="44"/>
    </row>
    <row r="1392" spans="1:15" x14ac:dyDescent="0.2">
      <c r="A1392" s="109"/>
      <c r="B1392" s="110"/>
      <c r="C1392" s="110"/>
      <c r="D1392" s="110"/>
      <c r="E1392" s="110"/>
      <c r="F1392" s="110"/>
      <c r="G1392" s="110"/>
      <c r="H1392" s="110"/>
      <c r="I1392" s="110"/>
      <c r="J1392" s="110"/>
      <c r="K1392" s="110"/>
      <c r="L1392" s="110"/>
      <c r="M1392" s="111"/>
      <c r="N1392" s="53"/>
      <c r="O1392" s="44"/>
    </row>
    <row r="1396" spans="1:15" x14ac:dyDescent="0.2">
      <c r="A1396" s="45"/>
      <c r="B1396" s="45"/>
      <c r="C1396" s="45"/>
      <c r="D1396" s="45"/>
      <c r="E1396" s="45"/>
      <c r="F1396" s="45"/>
      <c r="G1396" s="45"/>
      <c r="H1396" s="45"/>
      <c r="I1396" s="45"/>
      <c r="J1396" s="45"/>
      <c r="K1396" s="45"/>
      <c r="L1396" s="45"/>
      <c r="M1396" s="45"/>
      <c r="N1396" s="45"/>
      <c r="O1396" s="45"/>
    </row>
    <row r="1397" spans="1:15" x14ac:dyDescent="0.2">
      <c r="A1397" s="45"/>
      <c r="B1397" s="45"/>
      <c r="C1397" s="45"/>
      <c r="D1397" s="45"/>
      <c r="E1397" s="45"/>
      <c r="F1397" s="45"/>
      <c r="G1397" s="45"/>
      <c r="H1397" s="45"/>
      <c r="I1397" s="45"/>
      <c r="J1397" s="45"/>
      <c r="K1397" s="45"/>
      <c r="L1397" s="45"/>
      <c r="M1397" s="45"/>
      <c r="N1397" s="45"/>
      <c r="O1397" s="45"/>
    </row>
    <row r="1414" spans="1:15" x14ac:dyDescent="0.2">
      <c r="A1414" s="41"/>
    </row>
    <row r="1415" spans="1:15" x14ac:dyDescent="0.2">
      <c r="A1415" s="41" t="s">
        <v>824</v>
      </c>
      <c r="B1415" s="45"/>
      <c r="C1415" s="45"/>
      <c r="D1415" s="45"/>
      <c r="E1415" s="45"/>
      <c r="F1415" s="45"/>
      <c r="G1415" s="45"/>
      <c r="H1415" s="45"/>
      <c r="I1415" s="45"/>
      <c r="J1415" s="45"/>
      <c r="K1415" s="45"/>
      <c r="L1415" s="45"/>
      <c r="M1415" s="45"/>
      <c r="N1415" s="45"/>
      <c r="O1415" s="45"/>
    </row>
    <row r="1416" spans="1:15" x14ac:dyDescent="0.2">
      <c r="A1416" s="41"/>
      <c r="B1416" s="45"/>
      <c r="C1416" s="45"/>
      <c r="D1416" s="45"/>
      <c r="E1416" s="45"/>
      <c r="F1416" s="45"/>
      <c r="G1416" s="45"/>
      <c r="H1416" s="45"/>
      <c r="I1416" s="45"/>
      <c r="J1416" s="45"/>
      <c r="K1416" s="45"/>
      <c r="L1416" s="45"/>
      <c r="M1416" s="45"/>
      <c r="N1416" s="45"/>
      <c r="O1416" s="45"/>
    </row>
    <row r="1417" spans="1:15" x14ac:dyDescent="0.2">
      <c r="A1417" s="41"/>
      <c r="B1417" s="45"/>
      <c r="C1417" s="45"/>
      <c r="D1417" s="45"/>
      <c r="E1417" s="45"/>
      <c r="F1417" s="45"/>
      <c r="G1417" s="45"/>
      <c r="H1417" s="45"/>
      <c r="I1417" s="45"/>
      <c r="J1417" s="45"/>
      <c r="K1417" s="45"/>
      <c r="L1417" s="45"/>
      <c r="M1417" s="45"/>
      <c r="N1417" s="45"/>
      <c r="O1417" s="45"/>
    </row>
    <row r="1418" spans="1:15" ht="17.25" customHeight="1" x14ac:dyDescent="0.2">
      <c r="A1418" s="41" t="s">
        <v>840</v>
      </c>
      <c r="B1418" s="45"/>
      <c r="C1418" s="45"/>
      <c r="D1418" s="45"/>
      <c r="E1418" s="45"/>
      <c r="F1418" s="45"/>
      <c r="G1418" s="45"/>
      <c r="H1418" s="45"/>
      <c r="I1418" s="45"/>
      <c r="J1418" s="45"/>
      <c r="K1418" s="45"/>
      <c r="L1418" s="45"/>
      <c r="M1418" s="45"/>
      <c r="N1418" s="45"/>
      <c r="O1418" s="45"/>
    </row>
    <row r="1419" spans="1:15" ht="17.25" customHeight="1" x14ac:dyDescent="0.2">
      <c r="A1419" s="41" t="s">
        <v>627</v>
      </c>
      <c r="B1419" s="45"/>
      <c r="C1419" s="45"/>
      <c r="D1419" s="45"/>
      <c r="E1419" s="45"/>
      <c r="F1419" s="45"/>
      <c r="G1419" s="45"/>
      <c r="H1419" s="45"/>
      <c r="I1419" s="45"/>
      <c r="J1419" s="45"/>
      <c r="K1419" s="45"/>
      <c r="L1419" s="45"/>
      <c r="M1419" s="45"/>
      <c r="N1419" s="45"/>
      <c r="O1419" s="45"/>
    </row>
    <row r="1420" spans="1:15" ht="17.25" customHeight="1" x14ac:dyDescent="0.2">
      <c r="A1420" s="41"/>
      <c r="B1420" s="45"/>
      <c r="C1420" s="45"/>
      <c r="D1420" s="45"/>
      <c r="E1420" s="45"/>
      <c r="F1420" s="45"/>
      <c r="G1420" s="45"/>
      <c r="H1420" s="45"/>
      <c r="I1420" s="45"/>
      <c r="J1420" s="45"/>
      <c r="K1420" s="45"/>
      <c r="L1420" s="45"/>
      <c r="M1420" s="45"/>
      <c r="N1420" s="45"/>
      <c r="O1420" s="45"/>
    </row>
    <row r="1421" spans="1:15" ht="17.25" customHeight="1" x14ac:dyDescent="0.2">
      <c r="A1421" s="103" t="s">
        <v>1456</v>
      </c>
      <c r="B1421" s="104"/>
      <c r="C1421" s="104"/>
      <c r="D1421" s="104"/>
      <c r="E1421" s="104"/>
      <c r="F1421" s="104"/>
      <c r="G1421" s="104"/>
      <c r="H1421" s="104"/>
      <c r="I1421" s="104"/>
      <c r="J1421" s="104"/>
      <c r="K1421" s="104"/>
      <c r="L1421" s="104"/>
      <c r="M1421" s="105"/>
      <c r="N1421" s="53"/>
      <c r="O1421" s="44"/>
    </row>
    <row r="1422" spans="1:15" x14ac:dyDescent="0.2">
      <c r="A1422" s="106" t="s">
        <v>1455</v>
      </c>
      <c r="B1422" s="107"/>
      <c r="C1422" s="107"/>
      <c r="D1422" s="107"/>
      <c r="E1422" s="107"/>
      <c r="F1422" s="107"/>
      <c r="G1422" s="107"/>
      <c r="H1422" s="107"/>
      <c r="I1422" s="107"/>
      <c r="J1422" s="107"/>
      <c r="K1422" s="107"/>
      <c r="L1422" s="107"/>
      <c r="M1422" s="108"/>
      <c r="N1422" s="53"/>
      <c r="O1422" s="44"/>
    </row>
    <row r="1423" spans="1:15" x14ac:dyDescent="0.2">
      <c r="A1423" s="106" t="b">
        <v>0</v>
      </c>
      <c r="B1423" s="107"/>
      <c r="C1423" s="107"/>
      <c r="D1423" s="107"/>
      <c r="E1423" s="107"/>
      <c r="F1423" s="107"/>
      <c r="G1423" s="107"/>
      <c r="H1423" s="107"/>
      <c r="I1423" s="107"/>
      <c r="J1423" s="107"/>
      <c r="K1423" s="107"/>
      <c r="L1423" s="107"/>
      <c r="M1423" s="108"/>
      <c r="N1423" s="53"/>
      <c r="O1423" s="44"/>
    </row>
    <row r="1424" spans="1:15" x14ac:dyDescent="0.2">
      <c r="A1424" s="109"/>
      <c r="B1424" s="110"/>
      <c r="C1424" s="110"/>
      <c r="D1424" s="110"/>
      <c r="E1424" s="110"/>
      <c r="F1424" s="110"/>
      <c r="G1424" s="110"/>
      <c r="H1424" s="110"/>
      <c r="I1424" s="110"/>
      <c r="J1424" s="110"/>
      <c r="K1424" s="110"/>
      <c r="L1424" s="110"/>
      <c r="M1424" s="111"/>
      <c r="N1424" s="53"/>
      <c r="O1424" s="44"/>
    </row>
    <row r="1425" spans="1:15" ht="17.25" customHeight="1" x14ac:dyDescent="0.2">
      <c r="A1425" s="44"/>
      <c r="B1425" s="45"/>
      <c r="C1425" s="45"/>
      <c r="D1425" s="45"/>
      <c r="E1425" s="45"/>
      <c r="F1425" s="45"/>
      <c r="G1425" s="45"/>
      <c r="H1425" s="45"/>
      <c r="I1425" s="45"/>
      <c r="J1425" s="45"/>
      <c r="K1425" s="45"/>
      <c r="L1425" s="45"/>
      <c r="M1425" s="45"/>
      <c r="N1425" s="45"/>
      <c r="O1425" s="45"/>
    </row>
    <row r="1426" spans="1:15" ht="17.25" customHeight="1" x14ac:dyDescent="0.2">
      <c r="A1426" s="44"/>
      <c r="B1426" s="45"/>
      <c r="C1426" s="45"/>
      <c r="D1426" s="45"/>
      <c r="E1426" s="45"/>
      <c r="F1426" s="45"/>
      <c r="G1426" s="45"/>
      <c r="H1426" s="45"/>
      <c r="I1426" s="45"/>
      <c r="J1426" s="45"/>
      <c r="K1426" s="45"/>
      <c r="L1426" s="45"/>
      <c r="M1426" s="45"/>
      <c r="N1426" s="45"/>
      <c r="O1426" s="45"/>
    </row>
    <row r="1427" spans="1:15" ht="17.25" customHeight="1" x14ac:dyDescent="0.2">
      <c r="A1427" s="44"/>
      <c r="B1427" s="45"/>
      <c r="C1427" s="45"/>
      <c r="D1427" s="45"/>
      <c r="E1427" s="45"/>
      <c r="F1427" s="45"/>
      <c r="G1427" s="45"/>
      <c r="H1427" s="45"/>
      <c r="I1427" s="45"/>
      <c r="J1427" s="45"/>
      <c r="K1427" s="45"/>
      <c r="L1427" s="45"/>
      <c r="M1427" s="45"/>
      <c r="N1427" s="45"/>
      <c r="O1427" s="45"/>
    </row>
    <row r="1428" spans="1:15" ht="17.25" customHeight="1" x14ac:dyDescent="0.2">
      <c r="A1428" s="44"/>
      <c r="B1428" s="45"/>
      <c r="C1428" s="45"/>
      <c r="D1428" s="45"/>
      <c r="E1428" s="45"/>
      <c r="F1428" s="45"/>
      <c r="G1428" s="45"/>
      <c r="H1428" s="45"/>
      <c r="I1428" s="45"/>
      <c r="J1428" s="45"/>
      <c r="K1428" s="45"/>
      <c r="L1428" s="45"/>
      <c r="M1428" s="45"/>
      <c r="N1428" s="45"/>
      <c r="O1428" s="45"/>
    </row>
    <row r="1429" spans="1:15" ht="17.25" customHeight="1" x14ac:dyDescent="0.2">
      <c r="A1429" s="44"/>
      <c r="B1429" s="45"/>
      <c r="C1429" s="45"/>
      <c r="D1429" s="45"/>
      <c r="E1429" s="45"/>
      <c r="F1429" s="45"/>
      <c r="G1429" s="45"/>
      <c r="H1429" s="45"/>
      <c r="I1429" s="45"/>
      <c r="J1429" s="45"/>
      <c r="K1429" s="45"/>
      <c r="L1429" s="45"/>
      <c r="M1429" s="45"/>
      <c r="N1429" s="45"/>
      <c r="O1429" s="45"/>
    </row>
    <row r="1430" spans="1:15" ht="17.25" customHeight="1" x14ac:dyDescent="0.2">
      <c r="A1430" s="44"/>
      <c r="B1430" s="45"/>
      <c r="C1430" s="45"/>
      <c r="D1430" s="45"/>
      <c r="E1430" s="45"/>
      <c r="F1430" s="45"/>
      <c r="G1430" s="45"/>
      <c r="H1430" s="45"/>
      <c r="I1430" s="45"/>
      <c r="J1430" s="45"/>
      <c r="K1430" s="45"/>
      <c r="L1430" s="45"/>
      <c r="M1430" s="45"/>
      <c r="N1430" s="45"/>
      <c r="O1430" s="45"/>
    </row>
    <row r="1431" spans="1:15" ht="17.25" customHeight="1" x14ac:dyDescent="0.2">
      <c r="A1431" s="44"/>
      <c r="B1431" s="45"/>
      <c r="C1431" s="45"/>
      <c r="D1431" s="45"/>
      <c r="E1431" s="45"/>
      <c r="F1431" s="45"/>
      <c r="G1431" s="45"/>
      <c r="H1431" s="45"/>
      <c r="I1431" s="45"/>
      <c r="J1431" s="45"/>
      <c r="K1431" s="45"/>
      <c r="L1431" s="45"/>
      <c r="M1431" s="45"/>
      <c r="N1431" s="45"/>
      <c r="O1431" s="45"/>
    </row>
    <row r="1432" spans="1:15" ht="17.25" customHeight="1" x14ac:dyDescent="0.2">
      <c r="A1432" s="44"/>
      <c r="B1432" s="45"/>
      <c r="C1432" s="45"/>
      <c r="D1432" s="45"/>
      <c r="E1432" s="45"/>
      <c r="F1432" s="45"/>
      <c r="G1432" s="45"/>
      <c r="H1432" s="45"/>
      <c r="I1432" s="45"/>
      <c r="J1432" s="45"/>
      <c r="K1432" s="45"/>
      <c r="L1432" s="45"/>
      <c r="M1432" s="45"/>
      <c r="N1432" s="45"/>
      <c r="O1432" s="45"/>
    </row>
    <row r="1433" spans="1:15" ht="17.25" customHeight="1" x14ac:dyDescent="0.2">
      <c r="A1433" s="44"/>
      <c r="B1433" s="45"/>
      <c r="C1433" s="45"/>
      <c r="D1433" s="45"/>
      <c r="E1433" s="45"/>
      <c r="F1433" s="45"/>
      <c r="G1433" s="45"/>
      <c r="H1433" s="45"/>
      <c r="I1433" s="45"/>
      <c r="J1433" s="45"/>
      <c r="K1433" s="45"/>
      <c r="L1433" s="45"/>
      <c r="M1433" s="45"/>
      <c r="N1433" s="45"/>
      <c r="O1433" s="45"/>
    </row>
    <row r="1434" spans="1:15" ht="17.25" customHeight="1" x14ac:dyDescent="0.2">
      <c r="A1434" s="44"/>
      <c r="B1434" s="45"/>
      <c r="C1434" s="45"/>
      <c r="D1434" s="45"/>
      <c r="E1434" s="45"/>
      <c r="F1434" s="45"/>
      <c r="G1434" s="45"/>
      <c r="H1434" s="45"/>
      <c r="I1434" s="45"/>
      <c r="J1434" s="45"/>
      <c r="K1434" s="45"/>
      <c r="L1434" s="45"/>
      <c r="M1434" s="45"/>
      <c r="N1434" s="45"/>
      <c r="O1434" s="45"/>
    </row>
    <row r="1435" spans="1:15" ht="17.25" customHeight="1" x14ac:dyDescent="0.2">
      <c r="A1435" s="44"/>
      <c r="B1435" s="45"/>
      <c r="C1435" s="45"/>
      <c r="D1435" s="45"/>
      <c r="E1435" s="45"/>
      <c r="F1435" s="45"/>
      <c r="G1435" s="45"/>
      <c r="H1435" s="45"/>
      <c r="I1435" s="45"/>
      <c r="J1435" s="45"/>
      <c r="K1435" s="45"/>
      <c r="L1435" s="45"/>
      <c r="M1435" s="45"/>
      <c r="N1435" s="45"/>
      <c r="O1435" s="45"/>
    </row>
    <row r="1436" spans="1:15" ht="17.25" customHeight="1" x14ac:dyDescent="0.2">
      <c r="A1436" s="44"/>
      <c r="B1436" s="45"/>
      <c r="C1436" s="45"/>
      <c r="D1436" s="45"/>
      <c r="E1436" s="45"/>
      <c r="F1436" s="45"/>
      <c r="G1436" s="45"/>
      <c r="H1436" s="45"/>
      <c r="I1436" s="45"/>
      <c r="J1436" s="45"/>
      <c r="K1436" s="45"/>
      <c r="L1436" s="45"/>
      <c r="M1436" s="45"/>
      <c r="N1436" s="45"/>
      <c r="O1436" s="45"/>
    </row>
    <row r="1437" spans="1:15" ht="17.25" customHeight="1" x14ac:dyDescent="0.2">
      <c r="A1437" s="44"/>
      <c r="B1437" s="45"/>
      <c r="C1437" s="45"/>
      <c r="D1437" s="45"/>
      <c r="E1437" s="45"/>
      <c r="F1437" s="45"/>
      <c r="G1437" s="45"/>
      <c r="H1437" s="45"/>
      <c r="I1437" s="45"/>
      <c r="J1437" s="45"/>
      <c r="K1437" s="45"/>
      <c r="L1437" s="45"/>
      <c r="M1437" s="45"/>
      <c r="N1437" s="45"/>
      <c r="O1437" s="45"/>
    </row>
    <row r="1438" spans="1:15" ht="17.25" customHeight="1" x14ac:dyDescent="0.2">
      <c r="A1438" s="44"/>
      <c r="B1438" s="45"/>
      <c r="C1438" s="45"/>
      <c r="D1438" s="45"/>
      <c r="E1438" s="45"/>
      <c r="F1438" s="45"/>
      <c r="G1438" s="45"/>
      <c r="H1438" s="45"/>
      <c r="I1438" s="45"/>
      <c r="J1438" s="45"/>
      <c r="K1438" s="45"/>
      <c r="L1438" s="45"/>
      <c r="M1438" s="45"/>
      <c r="N1438" s="45"/>
      <c r="O1438" s="45"/>
    </row>
    <row r="1439" spans="1:15" ht="17.25" customHeight="1" x14ac:dyDescent="0.2">
      <c r="A1439" s="44"/>
      <c r="B1439" s="45"/>
      <c r="C1439" s="45"/>
      <c r="D1439" s="45"/>
      <c r="E1439" s="45"/>
      <c r="F1439" s="45"/>
      <c r="G1439" s="45"/>
      <c r="H1439" s="45"/>
      <c r="I1439" s="45"/>
      <c r="J1439" s="45"/>
      <c r="K1439" s="45"/>
      <c r="L1439" s="45"/>
      <c r="M1439" s="45"/>
      <c r="N1439" s="45"/>
      <c r="O1439" s="45"/>
    </row>
    <row r="1440" spans="1:15" ht="17.25" customHeight="1" x14ac:dyDescent="0.2">
      <c r="A1440" s="44"/>
      <c r="B1440" s="45"/>
      <c r="C1440" s="45"/>
      <c r="D1440" s="45"/>
      <c r="E1440" s="45"/>
      <c r="F1440" s="45"/>
      <c r="G1440" s="45"/>
      <c r="H1440" s="45"/>
      <c r="I1440" s="45"/>
      <c r="J1440" s="45"/>
      <c r="K1440" s="45"/>
      <c r="L1440" s="45"/>
      <c r="M1440" s="45"/>
      <c r="N1440" s="45"/>
      <c r="O1440" s="45"/>
    </row>
    <row r="1441" spans="1:15" ht="17.25" customHeight="1" x14ac:dyDescent="0.2">
      <c r="A1441" s="44"/>
      <c r="B1441" s="45"/>
      <c r="C1441" s="45"/>
      <c r="D1441" s="45"/>
      <c r="E1441" s="45"/>
      <c r="F1441" s="45"/>
      <c r="G1441" s="45"/>
      <c r="H1441" s="45"/>
      <c r="I1441" s="45"/>
      <c r="J1441" s="45"/>
      <c r="K1441" s="45"/>
      <c r="L1441" s="45"/>
      <c r="M1441" s="45"/>
      <c r="N1441" s="45"/>
      <c r="O1441" s="45"/>
    </row>
    <row r="1442" spans="1:15" ht="17.25" customHeight="1" x14ac:dyDescent="0.2">
      <c r="A1442" s="44"/>
      <c r="B1442" s="45"/>
      <c r="C1442" s="45"/>
      <c r="D1442" s="45"/>
      <c r="E1442" s="45"/>
      <c r="F1442" s="45"/>
      <c r="G1442" s="45"/>
      <c r="H1442" s="45"/>
      <c r="I1442" s="45"/>
      <c r="J1442" s="45"/>
      <c r="K1442" s="45"/>
      <c r="L1442" s="45"/>
      <c r="M1442" s="45"/>
      <c r="N1442" s="45"/>
      <c r="O1442" s="45"/>
    </row>
    <row r="1443" spans="1:15" ht="17.25" customHeight="1" x14ac:dyDescent="0.2">
      <c r="A1443" s="44"/>
      <c r="B1443" s="45"/>
      <c r="C1443" s="45"/>
      <c r="D1443" s="45"/>
      <c r="E1443" s="45"/>
      <c r="F1443" s="45"/>
      <c r="G1443" s="45"/>
      <c r="H1443" s="45"/>
      <c r="I1443" s="45"/>
      <c r="J1443" s="45"/>
      <c r="K1443" s="45"/>
      <c r="L1443" s="45"/>
      <c r="M1443" s="45"/>
      <c r="N1443" s="45"/>
      <c r="O1443" s="45"/>
    </row>
    <row r="1444" spans="1:15" ht="17.25" customHeight="1" x14ac:dyDescent="0.2">
      <c r="A1444" s="44"/>
      <c r="B1444" s="45"/>
      <c r="C1444" s="45"/>
      <c r="D1444" s="45"/>
      <c r="E1444" s="45"/>
      <c r="F1444" s="45"/>
      <c r="G1444" s="45"/>
      <c r="H1444" s="45"/>
      <c r="I1444" s="45"/>
      <c r="J1444" s="45"/>
      <c r="K1444" s="45"/>
      <c r="L1444" s="45"/>
      <c r="M1444" s="45"/>
      <c r="N1444" s="45"/>
      <c r="O1444" s="45"/>
    </row>
    <row r="1445" spans="1:15" ht="17.25" customHeight="1" x14ac:dyDescent="0.2">
      <c r="A1445" s="44"/>
      <c r="B1445" s="45"/>
      <c r="C1445" s="45"/>
      <c r="D1445" s="45"/>
      <c r="E1445" s="45"/>
      <c r="F1445" s="45"/>
      <c r="G1445" s="45"/>
      <c r="H1445" s="45"/>
      <c r="I1445" s="45"/>
      <c r="J1445" s="45"/>
      <c r="K1445" s="45"/>
      <c r="L1445" s="45"/>
      <c r="M1445" s="45"/>
      <c r="N1445" s="45"/>
      <c r="O1445" s="45"/>
    </row>
    <row r="1446" spans="1:15" ht="17.25" customHeight="1" x14ac:dyDescent="0.2">
      <c r="A1446" s="41" t="s">
        <v>824</v>
      </c>
      <c r="B1446" s="45"/>
      <c r="C1446" s="45"/>
      <c r="D1446" s="45"/>
      <c r="E1446" s="45"/>
      <c r="F1446" s="45"/>
      <c r="G1446" s="45"/>
      <c r="H1446" s="45"/>
      <c r="I1446" s="45"/>
      <c r="J1446" s="45"/>
      <c r="K1446" s="45"/>
      <c r="L1446" s="45"/>
      <c r="M1446" s="45"/>
      <c r="N1446" s="45"/>
      <c r="O1446" s="45"/>
    </row>
    <row r="1447" spans="1:15" ht="17.25" customHeight="1" x14ac:dyDescent="0.2">
      <c r="A1447" s="41"/>
      <c r="B1447" s="45"/>
      <c r="C1447" s="45"/>
      <c r="D1447" s="45"/>
      <c r="E1447" s="45"/>
      <c r="F1447" s="45"/>
      <c r="G1447" s="45"/>
      <c r="H1447" s="45"/>
      <c r="I1447" s="45"/>
      <c r="J1447" s="45"/>
      <c r="K1447" s="45"/>
      <c r="L1447" s="45"/>
      <c r="M1447" s="45"/>
      <c r="N1447" s="45"/>
      <c r="O1447" s="45"/>
    </row>
    <row r="1448" spans="1:15" ht="17.25" customHeight="1" x14ac:dyDescent="0.2">
      <c r="A1448" s="41" t="s">
        <v>698</v>
      </c>
      <c r="B1448" s="45"/>
      <c r="C1448" s="45"/>
      <c r="D1448" s="45"/>
      <c r="E1448" s="45"/>
      <c r="F1448" s="45"/>
      <c r="G1448" s="45"/>
      <c r="H1448" s="45"/>
      <c r="I1448" s="45"/>
      <c r="J1448" s="45"/>
      <c r="K1448" s="45"/>
      <c r="L1448" s="45"/>
      <c r="M1448" s="45"/>
      <c r="N1448" s="45"/>
      <c r="O1448" s="45"/>
    </row>
    <row r="1449" spans="1:15" ht="17.25" customHeight="1" x14ac:dyDescent="0.2">
      <c r="A1449" s="44"/>
      <c r="B1449" s="45"/>
      <c r="C1449" s="45"/>
      <c r="D1449" s="45"/>
      <c r="E1449" s="45"/>
      <c r="F1449" s="45"/>
      <c r="G1449" s="45"/>
      <c r="H1449" s="45"/>
      <c r="I1449" s="45"/>
      <c r="J1449" s="45"/>
      <c r="K1449" s="45"/>
      <c r="L1449" s="45"/>
      <c r="M1449" s="45"/>
      <c r="N1449" s="45"/>
      <c r="O1449" s="45"/>
    </row>
    <row r="1450" spans="1:15" x14ac:dyDescent="0.2">
      <c r="A1450" s="41" t="s">
        <v>808</v>
      </c>
      <c r="B1450" s="41"/>
      <c r="C1450" s="41"/>
      <c r="D1450" s="41"/>
      <c r="E1450" s="41"/>
      <c r="F1450" s="41"/>
      <c r="G1450" s="41"/>
      <c r="H1450" s="41"/>
      <c r="I1450" s="41"/>
      <c r="J1450" s="41"/>
      <c r="K1450" s="41"/>
      <c r="L1450" s="41"/>
      <c r="M1450" s="41"/>
      <c r="N1450" s="41"/>
      <c r="O1450" s="41"/>
    </row>
    <row r="1451" spans="1:15" x14ac:dyDescent="0.2">
      <c r="A1451" s="41" t="s">
        <v>699</v>
      </c>
      <c r="B1451" s="41"/>
      <c r="C1451" s="41"/>
      <c r="D1451" s="41"/>
      <c r="E1451" s="41"/>
      <c r="F1451" s="41"/>
      <c r="G1451" s="41"/>
      <c r="H1451" s="41"/>
      <c r="I1451" s="41"/>
      <c r="J1451" s="41"/>
      <c r="K1451" s="41"/>
      <c r="L1451" s="41"/>
      <c r="M1451" s="41"/>
      <c r="N1451" s="41"/>
      <c r="O1451" s="41"/>
    </row>
    <row r="1452" spans="1:15" ht="17.25" customHeight="1" x14ac:dyDescent="0.2">
      <c r="B1452" s="44"/>
      <c r="C1452" s="44"/>
      <c r="D1452" s="44"/>
      <c r="E1452" s="44"/>
      <c r="F1452" s="44"/>
      <c r="G1452" s="44"/>
      <c r="H1452" s="44"/>
      <c r="I1452" s="44"/>
      <c r="J1452" s="44"/>
      <c r="K1452" s="44"/>
      <c r="L1452" s="44"/>
      <c r="M1452" s="44"/>
      <c r="N1452" s="44"/>
      <c r="O1452" s="44"/>
    </row>
    <row r="1453" spans="1:15" ht="17.25" customHeight="1" x14ac:dyDescent="0.2">
      <c r="A1453" s="103" t="s">
        <v>1457</v>
      </c>
      <c r="B1453" s="104"/>
      <c r="C1453" s="104"/>
      <c r="D1453" s="104"/>
      <c r="E1453" s="104"/>
      <c r="F1453" s="104"/>
      <c r="G1453" s="104"/>
      <c r="H1453" s="104"/>
      <c r="I1453" s="104"/>
      <c r="J1453" s="104"/>
      <c r="K1453" s="104"/>
      <c r="L1453" s="104"/>
      <c r="M1453" s="105"/>
      <c r="N1453" s="44"/>
      <c r="O1453" s="44"/>
    </row>
    <row r="1454" spans="1:15" ht="16.350000000000001" customHeight="1" x14ac:dyDescent="0.2">
      <c r="A1454" s="106" t="s">
        <v>1457</v>
      </c>
      <c r="B1454" s="107"/>
      <c r="C1454" s="107"/>
      <c r="D1454" s="107"/>
      <c r="E1454" s="107"/>
      <c r="F1454" s="107"/>
      <c r="G1454" s="107"/>
      <c r="H1454" s="107"/>
      <c r="I1454" s="107"/>
      <c r="J1454" s="107"/>
      <c r="K1454" s="107"/>
      <c r="L1454" s="107"/>
      <c r="M1454" s="108"/>
      <c r="N1454" s="44"/>
      <c r="O1454" s="44"/>
    </row>
    <row r="1455" spans="1:15" x14ac:dyDescent="0.2">
      <c r="A1455" s="109" t="b">
        <v>0</v>
      </c>
      <c r="B1455" s="110"/>
      <c r="C1455" s="110"/>
      <c r="D1455" s="110"/>
      <c r="E1455" s="110"/>
      <c r="F1455" s="110"/>
      <c r="G1455" s="110"/>
      <c r="H1455" s="110"/>
      <c r="I1455" s="110"/>
      <c r="J1455" s="110"/>
      <c r="K1455" s="110"/>
      <c r="L1455" s="110"/>
      <c r="M1455" s="111"/>
      <c r="N1455" s="41"/>
      <c r="O1455" s="41"/>
    </row>
    <row r="1456" spans="1:15" x14ac:dyDescent="0.2">
      <c r="A1456" s="52"/>
      <c r="B1456" s="52"/>
      <c r="C1456" s="52"/>
      <c r="D1456" s="52"/>
      <c r="E1456" s="52"/>
      <c r="F1456" s="52"/>
      <c r="G1456" s="52"/>
      <c r="H1456" s="52"/>
      <c r="I1456" s="52"/>
      <c r="J1456" s="52"/>
      <c r="K1456" s="52"/>
      <c r="L1456" s="52"/>
      <c r="M1456" s="52"/>
      <c r="N1456" s="41"/>
      <c r="O1456" s="41"/>
    </row>
    <row r="1457" spans="1:15" x14ac:dyDescent="0.2">
      <c r="A1457" s="41"/>
      <c r="B1457" s="41"/>
      <c r="C1457" s="41"/>
      <c r="D1457" s="41"/>
      <c r="E1457" s="41"/>
      <c r="F1457" s="41"/>
      <c r="G1457" s="41"/>
      <c r="H1457" s="41"/>
      <c r="I1457" s="41"/>
      <c r="J1457" s="41"/>
      <c r="K1457" s="41"/>
      <c r="L1457" s="41"/>
      <c r="M1457" s="41"/>
      <c r="N1457" s="41"/>
      <c r="O1457" s="41"/>
    </row>
    <row r="1458" spans="1:15" x14ac:dyDescent="0.2">
      <c r="A1458" s="41"/>
      <c r="B1458" s="41"/>
      <c r="C1458" s="41"/>
      <c r="D1458" s="41"/>
      <c r="E1458" s="41"/>
      <c r="F1458" s="41"/>
      <c r="G1458" s="41"/>
      <c r="H1458" s="41"/>
      <c r="I1458" s="41"/>
      <c r="J1458" s="41"/>
      <c r="K1458" s="41"/>
      <c r="L1458" s="41"/>
      <c r="M1458" s="41"/>
      <c r="N1458" s="41"/>
      <c r="O1458" s="41"/>
    </row>
    <row r="1459" spans="1:15" x14ac:dyDescent="0.2">
      <c r="A1459" s="41"/>
      <c r="B1459" s="41"/>
      <c r="C1459" s="41"/>
      <c r="D1459" s="41"/>
      <c r="E1459" s="41"/>
      <c r="F1459" s="41"/>
      <c r="G1459" s="41"/>
      <c r="H1459" s="41"/>
      <c r="I1459" s="41"/>
      <c r="J1459" s="41"/>
      <c r="K1459" s="41"/>
      <c r="L1459" s="41"/>
      <c r="M1459" s="41"/>
      <c r="N1459" s="41"/>
      <c r="O1459" s="41"/>
    </row>
    <row r="1460" spans="1:15" x14ac:dyDescent="0.2">
      <c r="A1460" s="41"/>
      <c r="B1460" s="41"/>
      <c r="C1460" s="41"/>
      <c r="D1460" s="41"/>
      <c r="E1460" s="41"/>
      <c r="F1460" s="41"/>
      <c r="G1460" s="41"/>
      <c r="H1460" s="41"/>
      <c r="I1460" s="41"/>
      <c r="J1460" s="41"/>
      <c r="K1460" s="41"/>
      <c r="L1460" s="41"/>
      <c r="M1460" s="41"/>
      <c r="N1460" s="41"/>
      <c r="O1460" s="41"/>
    </row>
    <row r="1461" spans="1:15" x14ac:dyDescent="0.2">
      <c r="A1461" s="41"/>
      <c r="B1461" s="41"/>
      <c r="C1461" s="41"/>
      <c r="D1461" s="41"/>
      <c r="E1461" s="41"/>
      <c r="F1461" s="41"/>
      <c r="G1461" s="41"/>
      <c r="H1461" s="41"/>
      <c r="I1461" s="41"/>
      <c r="J1461" s="41"/>
      <c r="K1461" s="41"/>
      <c r="L1461" s="41"/>
      <c r="M1461" s="41"/>
      <c r="N1461" s="41"/>
      <c r="O1461" s="41"/>
    </row>
    <row r="1462" spans="1:15" x14ac:dyDescent="0.2">
      <c r="A1462" s="41"/>
      <c r="B1462" s="41"/>
      <c r="C1462" s="41"/>
      <c r="D1462" s="41"/>
      <c r="E1462" s="41"/>
      <c r="F1462" s="41"/>
      <c r="G1462" s="41"/>
      <c r="H1462" s="41"/>
      <c r="I1462" s="41"/>
      <c r="J1462" s="41"/>
      <c r="K1462" s="41"/>
      <c r="L1462" s="41"/>
      <c r="M1462" s="41"/>
      <c r="N1462" s="41"/>
      <c r="O1462" s="41"/>
    </row>
    <row r="1463" spans="1:15" x14ac:dyDescent="0.2">
      <c r="A1463" s="41"/>
      <c r="B1463" s="41"/>
      <c r="C1463" s="41"/>
      <c r="D1463" s="41"/>
      <c r="E1463" s="41"/>
      <c r="F1463" s="41"/>
      <c r="G1463" s="41"/>
      <c r="H1463" s="41"/>
      <c r="I1463" s="41"/>
      <c r="J1463" s="41"/>
      <c r="K1463" s="41"/>
      <c r="L1463" s="41"/>
      <c r="M1463" s="41"/>
      <c r="O1463" s="41"/>
    </row>
    <row r="1464" spans="1:15" x14ac:dyDescent="0.2">
      <c r="A1464" s="41"/>
      <c r="B1464" s="41"/>
      <c r="C1464" s="41"/>
      <c r="D1464" s="41"/>
      <c r="E1464" s="41"/>
      <c r="F1464" s="41"/>
      <c r="G1464" s="41"/>
      <c r="H1464" s="41"/>
      <c r="I1464" s="41"/>
      <c r="J1464" s="41"/>
      <c r="K1464" s="41"/>
      <c r="L1464" s="41"/>
      <c r="M1464" s="41"/>
      <c r="N1464" s="41"/>
      <c r="O1464" s="41"/>
    </row>
    <row r="1465" spans="1:15" x14ac:dyDescent="0.2">
      <c r="A1465" s="41"/>
      <c r="B1465" s="41"/>
      <c r="C1465" s="41"/>
      <c r="D1465" s="41"/>
      <c r="E1465" s="41"/>
      <c r="F1465" s="41"/>
      <c r="G1465" s="41"/>
      <c r="H1465" s="41"/>
      <c r="I1465" s="41"/>
      <c r="J1465" s="41"/>
      <c r="K1465" s="41"/>
      <c r="L1465" s="41"/>
      <c r="M1465" s="41"/>
      <c r="N1465" s="41"/>
      <c r="O1465" s="41"/>
    </row>
    <row r="1466" spans="1:15" x14ac:dyDescent="0.2">
      <c r="A1466" s="41"/>
      <c r="B1466" s="41"/>
      <c r="C1466" s="41"/>
      <c r="D1466" s="41"/>
      <c r="E1466" s="41"/>
      <c r="F1466" s="41"/>
      <c r="G1466" s="41"/>
      <c r="H1466" s="41"/>
      <c r="I1466" s="41"/>
      <c r="J1466" s="41"/>
      <c r="K1466" s="41"/>
      <c r="L1466" s="41"/>
      <c r="M1466" s="41"/>
      <c r="N1466" s="41"/>
      <c r="O1466" s="41"/>
    </row>
    <row r="1467" spans="1:15" x14ac:dyDescent="0.2">
      <c r="A1467" s="41"/>
      <c r="B1467" s="41"/>
      <c r="C1467" s="41"/>
      <c r="D1467" s="41"/>
      <c r="E1467" s="41"/>
      <c r="F1467" s="41"/>
      <c r="G1467" s="41"/>
      <c r="H1467" s="41"/>
      <c r="I1467" s="41"/>
      <c r="J1467" s="41"/>
      <c r="K1467" s="41"/>
      <c r="L1467" s="41"/>
      <c r="M1467" s="41"/>
      <c r="N1467" s="41"/>
      <c r="O1467" s="41"/>
    </row>
    <row r="1468" spans="1:15" x14ac:dyDescent="0.2">
      <c r="A1468" s="41"/>
      <c r="B1468" s="41"/>
      <c r="C1468" s="41"/>
      <c r="D1468" s="41"/>
      <c r="E1468" s="41"/>
      <c r="F1468" s="41"/>
      <c r="G1468" s="41"/>
      <c r="H1468" s="41"/>
      <c r="I1468" s="41"/>
      <c r="J1468" s="41"/>
      <c r="K1468" s="41"/>
      <c r="L1468" s="41"/>
      <c r="M1468" s="41"/>
      <c r="N1468" s="41"/>
      <c r="O1468" s="41"/>
    </row>
    <row r="1469" spans="1:15" x14ac:dyDescent="0.2">
      <c r="A1469" s="41" t="s">
        <v>831</v>
      </c>
      <c r="B1469" s="41"/>
      <c r="C1469" s="41"/>
      <c r="D1469" s="41"/>
      <c r="E1469" s="41"/>
      <c r="F1469" s="41"/>
      <c r="G1469" s="41"/>
      <c r="H1469" s="41"/>
      <c r="I1469" s="41"/>
      <c r="J1469" s="41"/>
      <c r="K1469" s="41"/>
      <c r="L1469" s="41"/>
      <c r="M1469" s="41"/>
      <c r="N1469" s="41"/>
      <c r="O1469" s="41"/>
    </row>
    <row r="1470" spans="1:15" x14ac:dyDescent="0.2">
      <c r="A1470" s="41" t="s">
        <v>832</v>
      </c>
      <c r="B1470" s="41"/>
      <c r="C1470" s="41"/>
      <c r="D1470" s="41"/>
      <c r="E1470" s="41"/>
      <c r="F1470" s="41"/>
      <c r="G1470" s="41"/>
      <c r="H1470" s="41"/>
      <c r="I1470" s="41"/>
      <c r="J1470" s="41"/>
      <c r="K1470" s="41"/>
      <c r="L1470" s="41"/>
      <c r="M1470" s="41"/>
      <c r="N1470" s="41"/>
      <c r="O1470" s="41"/>
    </row>
    <row r="1471" spans="1:15" x14ac:dyDescent="0.2">
      <c r="A1471" s="41"/>
      <c r="B1471" s="41"/>
      <c r="C1471" s="41"/>
      <c r="D1471" s="41"/>
      <c r="E1471" s="41"/>
      <c r="F1471" s="41"/>
      <c r="G1471" s="41"/>
      <c r="H1471" s="41"/>
      <c r="I1471" s="41"/>
      <c r="J1471" s="41"/>
      <c r="K1471" s="41"/>
      <c r="L1471" s="41"/>
      <c r="M1471" s="41"/>
      <c r="N1471" s="41"/>
      <c r="O1471" s="41"/>
    </row>
    <row r="1472" spans="1:15" ht="17.25" customHeight="1" x14ac:dyDescent="0.2">
      <c r="A1472" s="103" t="s">
        <v>1458</v>
      </c>
      <c r="B1472" s="104"/>
      <c r="C1472" s="104"/>
      <c r="D1472" s="104"/>
      <c r="E1472" s="104"/>
      <c r="F1472" s="104"/>
      <c r="G1472" s="104"/>
      <c r="H1472" s="104"/>
      <c r="I1472" s="104"/>
      <c r="J1472" s="104"/>
      <c r="K1472" s="104"/>
      <c r="L1472" s="104"/>
      <c r="M1472" s="105"/>
      <c r="N1472" s="53"/>
      <c r="O1472" s="44"/>
    </row>
    <row r="1473" spans="1:15" ht="17.25" customHeight="1" x14ac:dyDescent="0.2">
      <c r="A1473" s="106" t="s">
        <v>1458</v>
      </c>
      <c r="B1473" s="107"/>
      <c r="C1473" s="107"/>
      <c r="D1473" s="107"/>
      <c r="E1473" s="107"/>
      <c r="F1473" s="107"/>
      <c r="G1473" s="107"/>
      <c r="H1473" s="107"/>
      <c r="I1473" s="107"/>
      <c r="J1473" s="107"/>
      <c r="K1473" s="107"/>
      <c r="L1473" s="107"/>
      <c r="M1473" s="108"/>
      <c r="N1473" s="53"/>
      <c r="O1473" s="44"/>
    </row>
    <row r="1474" spans="1:15" x14ac:dyDescent="0.2">
      <c r="A1474" s="109" t="b">
        <v>0</v>
      </c>
      <c r="B1474" s="110"/>
      <c r="C1474" s="110"/>
      <c r="D1474" s="110"/>
      <c r="E1474" s="110"/>
      <c r="F1474" s="110"/>
      <c r="G1474" s="110"/>
      <c r="H1474" s="110"/>
      <c r="I1474" s="110"/>
      <c r="J1474" s="110"/>
      <c r="K1474" s="110"/>
      <c r="L1474" s="110"/>
      <c r="M1474" s="111"/>
      <c r="N1474" s="53"/>
      <c r="O1474" s="44"/>
    </row>
    <row r="1479" spans="1:15" x14ac:dyDescent="0.2">
      <c r="A1479" s="55"/>
      <c r="B1479" s="55"/>
      <c r="C1479" s="55"/>
      <c r="D1479" s="55"/>
      <c r="E1479" s="55"/>
      <c r="F1479" s="55"/>
      <c r="G1479" s="55"/>
      <c r="H1479" s="55"/>
      <c r="I1479" s="55"/>
      <c r="J1479" s="55"/>
      <c r="K1479" s="55"/>
      <c r="L1479" s="55"/>
      <c r="M1479" s="55"/>
      <c r="N1479" s="55"/>
      <c r="O1479" s="55"/>
    </row>
    <row r="1487" spans="1:15" x14ac:dyDescent="0.2">
      <c r="A1487" s="41" t="s">
        <v>700</v>
      </c>
      <c r="B1487" s="41"/>
      <c r="C1487" s="41"/>
      <c r="D1487" s="41"/>
      <c r="E1487" s="41"/>
      <c r="F1487" s="41"/>
      <c r="G1487" s="41"/>
      <c r="H1487" s="41"/>
      <c r="I1487" s="41"/>
      <c r="J1487" s="41"/>
      <c r="K1487" s="41"/>
      <c r="L1487" s="41"/>
      <c r="M1487" s="41"/>
      <c r="N1487" s="41"/>
      <c r="O1487" s="41"/>
    </row>
    <row r="1488" spans="1:15" x14ac:dyDescent="0.2">
      <c r="A1488" s="41"/>
      <c r="B1488" s="41"/>
      <c r="C1488" s="41"/>
      <c r="D1488" s="41"/>
      <c r="E1488" s="41"/>
      <c r="F1488" s="41"/>
      <c r="G1488" s="41"/>
      <c r="H1488" s="41"/>
      <c r="I1488" s="41"/>
      <c r="J1488" s="41"/>
      <c r="K1488" s="41"/>
      <c r="L1488" s="41"/>
      <c r="M1488" s="41"/>
      <c r="N1488" s="41"/>
      <c r="O1488" s="41"/>
    </row>
    <row r="1489" spans="1:15" ht="17.25" customHeight="1" x14ac:dyDescent="0.2">
      <c r="A1489" s="103" t="s">
        <v>1459</v>
      </c>
      <c r="B1489" s="104"/>
      <c r="C1489" s="104"/>
      <c r="D1489" s="104"/>
      <c r="E1489" s="104"/>
      <c r="F1489" s="104"/>
      <c r="G1489" s="104"/>
      <c r="H1489" s="104"/>
      <c r="I1489" s="104"/>
      <c r="J1489" s="104"/>
      <c r="K1489" s="104"/>
      <c r="L1489" s="104"/>
      <c r="M1489" s="105"/>
      <c r="N1489" s="53"/>
      <c r="O1489" s="44"/>
    </row>
    <row r="1490" spans="1:15" ht="17.25" customHeight="1" x14ac:dyDescent="0.2">
      <c r="A1490" s="106" t="s">
        <v>1459</v>
      </c>
      <c r="B1490" s="107"/>
      <c r="C1490" s="107"/>
      <c r="D1490" s="107"/>
      <c r="E1490" s="107"/>
      <c r="F1490" s="107"/>
      <c r="G1490" s="107"/>
      <c r="H1490" s="107"/>
      <c r="I1490" s="107"/>
      <c r="J1490" s="107"/>
      <c r="K1490" s="107"/>
      <c r="L1490" s="107"/>
      <c r="M1490" s="108"/>
      <c r="N1490" s="53"/>
      <c r="O1490" s="44"/>
    </row>
    <row r="1491" spans="1:15" x14ac:dyDescent="0.2">
      <c r="A1491" s="109" t="b">
        <v>0</v>
      </c>
      <c r="B1491" s="110"/>
      <c r="C1491" s="110"/>
      <c r="D1491" s="110"/>
      <c r="E1491" s="110"/>
      <c r="F1491" s="110"/>
      <c r="G1491" s="110"/>
      <c r="H1491" s="110"/>
      <c r="I1491" s="110"/>
      <c r="J1491" s="110"/>
      <c r="K1491" s="110"/>
      <c r="L1491" s="110"/>
      <c r="M1491" s="111"/>
      <c r="N1491" s="53"/>
      <c r="O1491" s="44"/>
    </row>
    <row r="1502" spans="1:15" x14ac:dyDescent="0.2">
      <c r="A1502" s="41" t="s">
        <v>701</v>
      </c>
      <c r="B1502" s="41"/>
      <c r="C1502" s="41"/>
      <c r="D1502" s="41"/>
      <c r="E1502" s="41"/>
      <c r="F1502" s="41"/>
      <c r="G1502" s="41"/>
      <c r="H1502" s="41"/>
      <c r="I1502" s="41"/>
      <c r="J1502" s="41"/>
      <c r="K1502" s="41"/>
      <c r="L1502" s="41"/>
      <c r="M1502" s="41"/>
      <c r="N1502" s="41"/>
      <c r="O1502" s="41"/>
    </row>
    <row r="1503" spans="1:15" x14ac:dyDescent="0.2">
      <c r="A1503" s="41" t="s">
        <v>812</v>
      </c>
      <c r="B1503" s="41"/>
      <c r="C1503" s="41"/>
      <c r="D1503" s="41"/>
      <c r="E1503" s="41"/>
      <c r="F1503" s="41"/>
      <c r="G1503" s="41"/>
      <c r="H1503" s="41"/>
      <c r="I1503" s="41"/>
      <c r="J1503" s="41"/>
      <c r="K1503" s="41"/>
      <c r="L1503" s="41"/>
      <c r="M1503" s="41"/>
      <c r="N1503" s="41"/>
      <c r="O1503" s="41"/>
    </row>
    <row r="1504" spans="1:15" x14ac:dyDescent="0.2">
      <c r="A1504" s="41"/>
      <c r="B1504" s="41"/>
      <c r="C1504" s="41"/>
      <c r="D1504" s="41"/>
      <c r="E1504" s="41"/>
      <c r="F1504" s="41"/>
      <c r="G1504" s="41"/>
      <c r="H1504" s="41"/>
      <c r="I1504" s="41"/>
      <c r="J1504" s="41"/>
      <c r="K1504" s="41"/>
      <c r="L1504" s="41"/>
      <c r="M1504" s="41"/>
      <c r="N1504" s="41"/>
      <c r="O1504" s="41"/>
    </row>
    <row r="1505" spans="1:15" ht="17.25" customHeight="1" x14ac:dyDescent="0.2">
      <c r="A1505" s="103" t="s">
        <v>1460</v>
      </c>
      <c r="B1505" s="104"/>
      <c r="C1505" s="104"/>
      <c r="D1505" s="104"/>
      <c r="E1505" s="104"/>
      <c r="F1505" s="104"/>
      <c r="G1505" s="104"/>
      <c r="H1505" s="104"/>
      <c r="I1505" s="104"/>
      <c r="J1505" s="104"/>
      <c r="K1505" s="104"/>
      <c r="L1505" s="104"/>
      <c r="M1505" s="105"/>
      <c r="N1505" s="53"/>
      <c r="O1505" s="44"/>
    </row>
    <row r="1506" spans="1:15" x14ac:dyDescent="0.2">
      <c r="A1506" s="109" t="s">
        <v>1460</v>
      </c>
      <c r="B1506" s="110"/>
      <c r="C1506" s="110"/>
      <c r="D1506" s="110"/>
      <c r="E1506" s="110"/>
      <c r="F1506" s="110"/>
      <c r="G1506" s="110"/>
      <c r="H1506" s="110"/>
      <c r="I1506" s="110"/>
      <c r="J1506" s="110"/>
      <c r="K1506" s="110"/>
      <c r="L1506" s="110"/>
      <c r="M1506" s="111"/>
      <c r="N1506" s="53"/>
      <c r="O1506" s="44"/>
    </row>
    <row r="1508" spans="1:15" x14ac:dyDescent="0.2">
      <c r="B1508" s="98"/>
    </row>
    <row r="1521" spans="1:15" x14ac:dyDescent="0.2">
      <c r="A1521" s="41" t="s">
        <v>813</v>
      </c>
      <c r="B1521" s="41"/>
      <c r="C1521" s="41"/>
      <c r="D1521" s="41"/>
      <c r="E1521" s="41"/>
      <c r="F1521" s="41"/>
      <c r="G1521" s="41"/>
      <c r="H1521" s="41"/>
      <c r="I1521" s="41"/>
      <c r="J1521" s="41"/>
      <c r="K1521" s="41"/>
      <c r="L1521" s="41"/>
      <c r="M1521" s="41"/>
      <c r="N1521" s="41"/>
      <c r="O1521" s="41"/>
    </row>
    <row r="1522" spans="1:15" x14ac:dyDescent="0.2">
      <c r="A1522" s="41" t="s">
        <v>627</v>
      </c>
      <c r="B1522" s="41"/>
      <c r="C1522" s="41"/>
      <c r="D1522" s="41"/>
      <c r="E1522" s="41"/>
      <c r="F1522" s="41"/>
      <c r="G1522" s="41"/>
      <c r="H1522" s="41"/>
      <c r="I1522" s="41"/>
      <c r="J1522" s="41"/>
      <c r="K1522" s="41"/>
      <c r="L1522" s="41"/>
      <c r="M1522" s="41"/>
      <c r="N1522" s="41"/>
      <c r="O1522" s="41"/>
    </row>
    <row r="1523" spans="1:15" x14ac:dyDescent="0.2">
      <c r="A1523" s="41"/>
      <c r="B1523" s="41"/>
      <c r="C1523" s="41"/>
      <c r="D1523" s="41"/>
      <c r="E1523" s="41"/>
      <c r="F1523" s="41"/>
      <c r="G1523" s="41"/>
      <c r="H1523" s="41"/>
      <c r="I1523" s="41"/>
      <c r="J1523" s="41"/>
      <c r="K1523" s="41"/>
      <c r="L1523" s="41"/>
      <c r="M1523" s="41"/>
      <c r="N1523" s="41"/>
      <c r="O1523" s="41"/>
    </row>
    <row r="1524" spans="1:15" ht="17.25" customHeight="1" x14ac:dyDescent="0.2">
      <c r="A1524" s="103" t="s">
        <v>1461</v>
      </c>
      <c r="B1524" s="104"/>
      <c r="C1524" s="104"/>
      <c r="D1524" s="104"/>
      <c r="E1524" s="104"/>
      <c r="F1524" s="104"/>
      <c r="G1524" s="104"/>
      <c r="H1524" s="104"/>
      <c r="I1524" s="104"/>
      <c r="J1524" s="104"/>
      <c r="K1524" s="104"/>
      <c r="L1524" s="104"/>
      <c r="M1524" s="105"/>
      <c r="N1524" s="53"/>
      <c r="O1524" s="44"/>
    </row>
    <row r="1525" spans="1:15" x14ac:dyDescent="0.2">
      <c r="A1525" s="109" t="s">
        <v>1461</v>
      </c>
      <c r="B1525" s="110"/>
      <c r="C1525" s="110"/>
      <c r="D1525" s="110"/>
      <c r="E1525" s="110"/>
      <c r="F1525" s="110"/>
      <c r="G1525" s="110"/>
      <c r="H1525" s="110"/>
      <c r="I1525" s="110"/>
      <c r="J1525" s="110"/>
      <c r="K1525" s="110"/>
      <c r="L1525" s="110"/>
      <c r="M1525" s="111"/>
      <c r="N1525" s="53"/>
      <c r="O1525" s="44"/>
    </row>
    <row r="1526" spans="1:15" x14ac:dyDescent="0.2">
      <c r="A1526" s="52"/>
      <c r="B1526" s="52"/>
      <c r="C1526" s="52"/>
      <c r="D1526" s="52"/>
      <c r="E1526" s="52"/>
      <c r="F1526" s="52"/>
      <c r="G1526" s="52"/>
      <c r="H1526" s="52"/>
      <c r="I1526" s="52"/>
      <c r="J1526" s="52"/>
      <c r="K1526" s="52"/>
      <c r="L1526" s="52"/>
      <c r="M1526" s="52"/>
      <c r="N1526" s="44"/>
      <c r="O1526" s="44"/>
    </row>
    <row r="1527" spans="1:15" x14ac:dyDescent="0.2">
      <c r="A1527" s="41"/>
      <c r="B1527" s="41"/>
      <c r="C1527" s="41"/>
      <c r="D1527" s="41"/>
      <c r="E1527" s="41"/>
      <c r="F1527" s="41"/>
      <c r="G1527" s="41"/>
      <c r="H1527" s="41"/>
      <c r="I1527" s="41"/>
      <c r="J1527" s="41"/>
      <c r="K1527" s="41"/>
      <c r="L1527" s="41"/>
      <c r="M1527" s="41"/>
      <c r="N1527" s="41"/>
      <c r="O1527" s="41"/>
    </row>
    <row r="1528" spans="1:15" x14ac:dyDescent="0.2">
      <c r="A1528" s="41"/>
      <c r="B1528" s="41"/>
      <c r="C1528" s="41"/>
      <c r="D1528" s="41"/>
      <c r="E1528" s="41"/>
      <c r="F1528" s="41"/>
      <c r="G1528" s="41"/>
      <c r="H1528" s="41"/>
      <c r="I1528" s="41"/>
      <c r="J1528" s="41"/>
      <c r="K1528" s="41"/>
      <c r="L1528" s="41"/>
      <c r="M1528" s="41"/>
      <c r="N1528" s="41"/>
      <c r="O1528" s="41"/>
    </row>
    <row r="1529" spans="1:15" x14ac:dyDescent="0.2">
      <c r="A1529" s="41"/>
      <c r="B1529" s="41"/>
      <c r="C1529" s="41"/>
      <c r="D1529" s="41"/>
      <c r="E1529" s="41"/>
      <c r="F1529" s="41"/>
      <c r="G1529" s="41"/>
      <c r="H1529" s="41"/>
      <c r="I1529" s="41"/>
      <c r="J1529" s="41"/>
      <c r="K1529" s="41"/>
      <c r="L1529" s="41"/>
      <c r="M1529" s="41"/>
      <c r="N1529" s="41"/>
      <c r="O1529" s="41"/>
    </row>
    <row r="1530" spans="1:15" x14ac:dyDescent="0.2">
      <c r="A1530" s="41"/>
      <c r="B1530" s="41"/>
      <c r="C1530" s="41"/>
      <c r="D1530" s="41"/>
      <c r="E1530" s="41"/>
      <c r="F1530" s="41"/>
      <c r="G1530" s="41"/>
      <c r="H1530" s="41"/>
      <c r="I1530" s="41"/>
      <c r="J1530" s="41"/>
      <c r="K1530" s="41"/>
      <c r="L1530" s="41"/>
      <c r="M1530" s="41"/>
      <c r="N1530" s="41"/>
      <c r="O1530" s="41"/>
    </row>
    <row r="1531" spans="1:15" x14ac:dyDescent="0.2">
      <c r="A1531" s="41"/>
      <c r="B1531" s="41"/>
      <c r="C1531" s="41"/>
      <c r="D1531" s="41"/>
      <c r="E1531" s="41"/>
      <c r="F1531" s="41"/>
      <c r="G1531" s="41"/>
      <c r="H1531" s="41"/>
      <c r="I1531" s="41"/>
      <c r="J1531" s="41"/>
      <c r="K1531" s="41"/>
      <c r="L1531" s="41"/>
      <c r="M1531" s="41"/>
      <c r="N1531" s="41"/>
      <c r="O1531" s="41"/>
    </row>
    <row r="1532" spans="1:15" x14ac:dyDescent="0.2">
      <c r="A1532" s="41"/>
      <c r="B1532" s="41"/>
      <c r="C1532" s="41"/>
      <c r="D1532" s="41"/>
      <c r="E1532" s="41"/>
      <c r="F1532" s="41"/>
      <c r="G1532" s="41"/>
      <c r="H1532" s="41"/>
      <c r="I1532" s="41"/>
      <c r="J1532" s="41"/>
      <c r="K1532" s="41"/>
      <c r="L1532" s="41"/>
      <c r="M1532" s="41"/>
      <c r="N1532" s="41"/>
      <c r="O1532" s="41"/>
    </row>
    <row r="1533" spans="1:15" x14ac:dyDescent="0.2">
      <c r="A1533" s="41"/>
      <c r="B1533" s="41"/>
      <c r="C1533" s="41"/>
      <c r="D1533" s="41"/>
      <c r="E1533" s="41"/>
      <c r="F1533" s="41"/>
      <c r="G1533" s="41"/>
      <c r="H1533" s="41"/>
      <c r="I1533" s="41"/>
      <c r="J1533" s="41"/>
      <c r="K1533" s="41"/>
      <c r="L1533" s="41"/>
      <c r="M1533" s="41"/>
      <c r="N1533" s="41"/>
      <c r="O1533" s="41"/>
    </row>
    <row r="1534" spans="1:15" x14ac:dyDescent="0.2">
      <c r="A1534" s="41"/>
      <c r="B1534" s="41"/>
      <c r="C1534" s="41"/>
      <c r="D1534" s="41"/>
      <c r="E1534" s="41"/>
      <c r="F1534" s="41"/>
      <c r="G1534" s="41"/>
      <c r="H1534" s="41"/>
      <c r="I1534" s="41"/>
      <c r="J1534" s="41"/>
      <c r="K1534" s="41"/>
      <c r="L1534" s="41"/>
      <c r="M1534" s="41"/>
      <c r="N1534" s="41"/>
      <c r="O1534" s="41"/>
    </row>
    <row r="1535" spans="1:15" x14ac:dyDescent="0.2">
      <c r="A1535" s="41"/>
      <c r="B1535" s="41"/>
      <c r="C1535" s="41"/>
      <c r="D1535" s="41"/>
      <c r="E1535" s="41"/>
      <c r="F1535" s="41"/>
      <c r="G1535" s="41"/>
      <c r="H1535" s="41"/>
      <c r="I1535" s="41"/>
      <c r="J1535" s="41"/>
      <c r="K1535" s="41"/>
      <c r="L1535" s="41"/>
      <c r="M1535" s="41"/>
      <c r="N1535" s="41"/>
      <c r="O1535" s="41"/>
    </row>
    <row r="1536" spans="1:15" x14ac:dyDescent="0.2">
      <c r="A1536" s="41"/>
      <c r="B1536" s="41"/>
      <c r="C1536" s="41"/>
      <c r="D1536" s="41"/>
      <c r="E1536" s="41"/>
      <c r="F1536" s="41"/>
      <c r="G1536" s="41"/>
      <c r="H1536" s="41"/>
      <c r="I1536" s="41"/>
      <c r="J1536" s="41"/>
      <c r="K1536" s="41"/>
      <c r="L1536" s="41"/>
      <c r="M1536" s="41"/>
      <c r="N1536" s="41"/>
      <c r="O1536" s="41"/>
    </row>
    <row r="1537" spans="1:15" x14ac:dyDescent="0.2">
      <c r="A1537" s="41"/>
      <c r="B1537" s="41"/>
      <c r="C1537" s="41"/>
      <c r="D1537" s="41"/>
      <c r="E1537" s="41"/>
      <c r="F1537" s="41"/>
      <c r="G1537" s="41"/>
      <c r="H1537" s="41"/>
      <c r="I1537" s="41"/>
      <c r="J1537" s="41"/>
      <c r="K1537" s="41"/>
      <c r="L1537" s="41"/>
      <c r="M1537" s="41"/>
      <c r="N1537" s="41"/>
      <c r="O1537" s="41"/>
    </row>
    <row r="1538" spans="1:15" x14ac:dyDescent="0.2">
      <c r="A1538" s="41" t="s">
        <v>824</v>
      </c>
    </row>
    <row r="1539" spans="1:15" x14ac:dyDescent="0.2">
      <c r="A1539" s="41"/>
      <c r="B1539" s="41"/>
      <c r="C1539" s="41"/>
      <c r="D1539" s="41"/>
      <c r="E1539" s="41"/>
      <c r="F1539" s="41"/>
      <c r="G1539" s="41"/>
      <c r="H1539" s="41"/>
      <c r="I1539" s="41"/>
      <c r="J1539" s="41"/>
      <c r="K1539" s="41"/>
      <c r="L1539" s="41"/>
      <c r="M1539" s="41"/>
      <c r="N1539" s="41"/>
      <c r="O1539" s="41"/>
    </row>
    <row r="1540" spans="1:15" x14ac:dyDescent="0.2">
      <c r="A1540" s="41"/>
      <c r="B1540" s="41"/>
      <c r="C1540" s="41"/>
      <c r="D1540" s="41"/>
      <c r="E1540" s="41"/>
      <c r="F1540" s="41"/>
      <c r="G1540" s="41"/>
      <c r="H1540" s="41"/>
      <c r="I1540" s="41"/>
      <c r="J1540" s="41"/>
      <c r="K1540" s="41"/>
      <c r="L1540" s="41"/>
      <c r="M1540" s="41"/>
      <c r="N1540" s="41"/>
      <c r="O1540" s="41"/>
    </row>
    <row r="1541" spans="1:15" x14ac:dyDescent="0.2">
      <c r="A1541" s="41" t="s">
        <v>702</v>
      </c>
      <c r="B1541" s="41"/>
      <c r="C1541" s="41"/>
      <c r="D1541" s="41"/>
      <c r="E1541" s="41"/>
      <c r="F1541" s="41"/>
      <c r="G1541" s="41"/>
      <c r="H1541" s="41"/>
      <c r="I1541" s="41"/>
      <c r="J1541" s="41"/>
      <c r="K1541" s="41"/>
      <c r="L1541" s="41"/>
      <c r="M1541" s="41"/>
      <c r="N1541" s="41"/>
      <c r="O1541" s="41"/>
    </row>
    <row r="1542" spans="1:15" x14ac:dyDescent="0.2">
      <c r="A1542" s="41"/>
      <c r="B1542" s="41"/>
      <c r="C1542" s="41"/>
      <c r="D1542" s="41"/>
      <c r="E1542" s="41"/>
      <c r="F1542" s="41"/>
      <c r="G1542" s="41"/>
      <c r="H1542" s="41"/>
      <c r="I1542" s="41"/>
      <c r="J1542" s="41"/>
      <c r="K1542" s="41"/>
      <c r="L1542" s="41"/>
      <c r="M1542" s="41"/>
      <c r="N1542" s="41"/>
      <c r="O1542" s="41"/>
    </row>
    <row r="1543" spans="1:15" ht="17.25" customHeight="1" x14ac:dyDescent="0.2">
      <c r="A1543" s="103" t="s">
        <v>1462</v>
      </c>
      <c r="B1543" s="104"/>
      <c r="C1543" s="104"/>
      <c r="D1543" s="104"/>
      <c r="E1543" s="104"/>
      <c r="F1543" s="104"/>
      <c r="G1543" s="104"/>
      <c r="H1543" s="104"/>
      <c r="I1543" s="104"/>
      <c r="J1543" s="104"/>
      <c r="K1543" s="104"/>
      <c r="L1543" s="104"/>
      <c r="M1543" s="105"/>
      <c r="N1543" s="53"/>
      <c r="O1543" s="44"/>
    </row>
    <row r="1544" spans="1:15" x14ac:dyDescent="0.2">
      <c r="A1544" s="109" t="b">
        <v>1</v>
      </c>
      <c r="B1544" s="110"/>
      <c r="C1544" s="110"/>
      <c r="D1544" s="110"/>
      <c r="E1544" s="110"/>
      <c r="F1544" s="110"/>
      <c r="G1544" s="110"/>
      <c r="H1544" s="110"/>
      <c r="I1544" s="110"/>
      <c r="J1544" s="110"/>
      <c r="K1544" s="110"/>
      <c r="L1544" s="110"/>
      <c r="M1544" s="111"/>
      <c r="N1544" s="53"/>
      <c r="O1544" s="44"/>
    </row>
    <row r="1545" spans="1:15" x14ac:dyDescent="0.2">
      <c r="A1545" s="44"/>
      <c r="B1545" s="44"/>
      <c r="C1545" s="44"/>
      <c r="D1545" s="44"/>
      <c r="E1545" s="44"/>
      <c r="F1545" s="44"/>
      <c r="G1545" s="44"/>
      <c r="H1545" s="44"/>
      <c r="I1545" s="44"/>
      <c r="J1545" s="44"/>
      <c r="K1545" s="44"/>
      <c r="L1545" s="44"/>
      <c r="M1545" s="44"/>
      <c r="N1545" s="44"/>
      <c r="O1545" s="44"/>
    </row>
    <row r="1546" spans="1:15" x14ac:dyDescent="0.2">
      <c r="A1546" s="41"/>
      <c r="B1546" s="41"/>
      <c r="C1546" s="41"/>
      <c r="D1546" s="41"/>
      <c r="E1546" s="41"/>
      <c r="F1546" s="41"/>
      <c r="G1546" s="41"/>
      <c r="H1546" s="41"/>
      <c r="I1546" s="41"/>
      <c r="J1546" s="41"/>
      <c r="K1546" s="41"/>
      <c r="L1546" s="41"/>
      <c r="M1546" s="41"/>
      <c r="N1546" s="41"/>
      <c r="O1546" s="41"/>
    </row>
    <row r="1547" spans="1:15" x14ac:dyDescent="0.2">
      <c r="A1547" s="41"/>
      <c r="B1547" s="41"/>
      <c r="C1547" s="41"/>
      <c r="D1547" s="41"/>
      <c r="E1547" s="41"/>
      <c r="F1547" s="41"/>
      <c r="G1547" s="41"/>
      <c r="H1547" s="41"/>
      <c r="I1547" s="41"/>
      <c r="J1547" s="41"/>
      <c r="K1547" s="41"/>
      <c r="L1547" s="41"/>
      <c r="M1547" s="41"/>
      <c r="N1547" s="41"/>
      <c r="O1547" s="41"/>
    </row>
    <row r="1548" spans="1:15" x14ac:dyDescent="0.2">
      <c r="A1548" s="41"/>
      <c r="B1548" s="41"/>
      <c r="C1548" s="41"/>
      <c r="D1548" s="41"/>
      <c r="E1548" s="41"/>
      <c r="F1548" s="41"/>
      <c r="G1548" s="41"/>
      <c r="H1548" s="41"/>
      <c r="I1548" s="41"/>
      <c r="J1548" s="41"/>
      <c r="K1548" s="41"/>
      <c r="L1548" s="41"/>
      <c r="M1548" s="41"/>
      <c r="N1548" s="41"/>
      <c r="O1548" s="41"/>
    </row>
    <row r="1549" spans="1:15" x14ac:dyDescent="0.2">
      <c r="A1549" s="41"/>
      <c r="B1549" s="41"/>
      <c r="C1549" s="41"/>
      <c r="D1549" s="41"/>
      <c r="E1549" s="41"/>
      <c r="F1549" s="41"/>
      <c r="G1549" s="41"/>
      <c r="H1549" s="41"/>
      <c r="I1549" s="41"/>
      <c r="J1549" s="41"/>
      <c r="K1549" s="41"/>
      <c r="L1549" s="41"/>
      <c r="M1549" s="41"/>
      <c r="N1549" s="41"/>
      <c r="O1549" s="41"/>
    </row>
    <row r="1550" spans="1:15" x14ac:dyDescent="0.2">
      <c r="A1550" s="41"/>
      <c r="B1550" s="41"/>
      <c r="C1550" s="41"/>
      <c r="D1550" s="41"/>
      <c r="E1550" s="41"/>
      <c r="F1550" s="41"/>
      <c r="G1550" s="41"/>
      <c r="H1550" s="41"/>
      <c r="I1550" s="41"/>
      <c r="J1550" s="41"/>
      <c r="K1550" s="41"/>
      <c r="L1550" s="41"/>
      <c r="M1550" s="41"/>
      <c r="N1550" s="41"/>
      <c r="O1550" s="41"/>
    </row>
    <row r="1551" spans="1:15" x14ac:dyDescent="0.2">
      <c r="A1551" s="41"/>
      <c r="B1551" s="41"/>
      <c r="C1551" s="41"/>
      <c r="D1551" s="41"/>
      <c r="E1551" s="41"/>
      <c r="F1551" s="41"/>
      <c r="G1551" s="41"/>
      <c r="H1551" s="41"/>
      <c r="I1551" s="41"/>
      <c r="J1551" s="41"/>
      <c r="K1551" s="41"/>
      <c r="L1551" s="41"/>
      <c r="M1551" s="41"/>
      <c r="N1551" s="41"/>
      <c r="O1551" s="41"/>
    </row>
    <row r="1552" spans="1:15" x14ac:dyDescent="0.2">
      <c r="A1552" s="41"/>
      <c r="B1552" s="41"/>
      <c r="C1552" s="41"/>
      <c r="D1552" s="41"/>
      <c r="E1552" s="41"/>
      <c r="F1552" s="41"/>
      <c r="G1552" s="41"/>
      <c r="H1552" s="41"/>
      <c r="I1552" s="41"/>
      <c r="J1552" s="41"/>
      <c r="K1552" s="41"/>
      <c r="L1552" s="41"/>
      <c r="M1552" s="41"/>
      <c r="N1552" s="41"/>
      <c r="O1552" s="41"/>
    </row>
    <row r="1553" spans="1:15" x14ac:dyDescent="0.2">
      <c r="A1553" s="41"/>
      <c r="B1553" s="41"/>
      <c r="C1553" s="41"/>
      <c r="D1553" s="41"/>
      <c r="E1553" s="41"/>
      <c r="F1553" s="41"/>
      <c r="G1553" s="41"/>
      <c r="H1553" s="41"/>
      <c r="I1553" s="41"/>
      <c r="J1553" s="41"/>
      <c r="K1553" s="41"/>
      <c r="L1553" s="41"/>
      <c r="M1553" s="41"/>
      <c r="N1553" s="41"/>
      <c r="O1553" s="41"/>
    </row>
    <row r="1554" spans="1:15" x14ac:dyDescent="0.2">
      <c r="A1554" s="41" t="s">
        <v>810</v>
      </c>
      <c r="B1554" s="41"/>
      <c r="C1554" s="41"/>
      <c r="D1554" s="41"/>
      <c r="E1554" s="41"/>
      <c r="F1554" s="41"/>
      <c r="G1554" s="41"/>
      <c r="H1554" s="41"/>
      <c r="I1554" s="41"/>
      <c r="J1554" s="41"/>
      <c r="K1554" s="41"/>
      <c r="L1554" s="41"/>
      <c r="M1554" s="41"/>
      <c r="N1554" s="41"/>
      <c r="O1554" s="41"/>
    </row>
    <row r="1555" spans="1:15" x14ac:dyDescent="0.2">
      <c r="A1555" s="41" t="s">
        <v>663</v>
      </c>
      <c r="B1555" s="41"/>
      <c r="C1555" s="41"/>
      <c r="D1555" s="41"/>
      <c r="E1555" s="41"/>
      <c r="F1555" s="41"/>
      <c r="G1555" s="41"/>
      <c r="H1555" s="41"/>
      <c r="I1555" s="41"/>
      <c r="J1555" s="41"/>
      <c r="K1555" s="41"/>
      <c r="L1555" s="41"/>
      <c r="M1555" s="41"/>
      <c r="N1555" s="41"/>
      <c r="O1555" s="41"/>
    </row>
    <row r="1556" spans="1:15" x14ac:dyDescent="0.2">
      <c r="A1556" s="41"/>
      <c r="B1556" s="41"/>
      <c r="C1556" s="41"/>
      <c r="D1556" s="41"/>
      <c r="E1556" s="41"/>
      <c r="F1556" s="41"/>
      <c r="G1556" s="41"/>
      <c r="H1556" s="41"/>
      <c r="I1556" s="41"/>
      <c r="J1556" s="41"/>
      <c r="K1556" s="41"/>
      <c r="L1556" s="41"/>
      <c r="M1556" s="41"/>
      <c r="N1556" s="41"/>
      <c r="O1556" s="41"/>
    </row>
    <row r="1557" spans="1:15" ht="17.25" customHeight="1" x14ac:dyDescent="0.2">
      <c r="A1557" s="103" t="s">
        <v>1463</v>
      </c>
      <c r="B1557" s="104"/>
      <c r="C1557" s="104"/>
      <c r="D1557" s="104"/>
      <c r="E1557" s="104"/>
      <c r="F1557" s="104"/>
      <c r="G1557" s="104"/>
      <c r="H1557" s="104"/>
      <c r="I1557" s="104"/>
      <c r="J1557" s="104"/>
      <c r="K1557" s="104"/>
      <c r="L1557" s="104"/>
      <c r="M1557" s="105"/>
      <c r="N1557" s="53"/>
      <c r="O1557" s="44"/>
    </row>
    <row r="1558" spans="1:15" x14ac:dyDescent="0.2">
      <c r="A1558" s="106" t="e">
        <v>#N/A</v>
      </c>
      <c r="B1558" s="107"/>
      <c r="C1558" s="107"/>
      <c r="D1558" s="107"/>
      <c r="E1558" s="107"/>
      <c r="F1558" s="107"/>
      <c r="G1558" s="107"/>
      <c r="H1558" s="107"/>
      <c r="I1558" s="107"/>
      <c r="J1558" s="107"/>
      <c r="K1558" s="107"/>
      <c r="L1558" s="107"/>
      <c r="M1558" s="108"/>
      <c r="N1558" s="53"/>
      <c r="O1558" s="44"/>
    </row>
    <row r="1559" spans="1:15" x14ac:dyDescent="0.2">
      <c r="A1559" s="109" t="e">
        <v>#N/A</v>
      </c>
      <c r="B1559" s="110"/>
      <c r="C1559" s="110"/>
      <c r="D1559" s="110"/>
      <c r="E1559" s="110"/>
      <c r="F1559" s="110"/>
      <c r="G1559" s="110"/>
      <c r="H1559" s="110"/>
      <c r="I1559" s="110"/>
      <c r="J1559" s="110"/>
      <c r="K1559" s="110"/>
      <c r="L1559" s="110"/>
      <c r="M1559" s="111"/>
      <c r="N1559" s="53"/>
      <c r="O1559" s="44"/>
    </row>
    <row r="1560" spans="1:15" x14ac:dyDescent="0.2">
      <c r="A1560" s="41"/>
      <c r="B1560" s="41"/>
      <c r="C1560" s="41"/>
      <c r="D1560" s="41"/>
      <c r="E1560" s="41"/>
      <c r="F1560" s="41"/>
      <c r="G1560" s="41"/>
      <c r="H1560" s="41"/>
      <c r="I1560" s="41"/>
      <c r="J1560" s="41"/>
      <c r="K1560" s="41"/>
      <c r="L1560" s="41"/>
      <c r="M1560" s="41"/>
      <c r="N1560" s="41"/>
      <c r="O1560" s="41"/>
    </row>
    <row r="1561" spans="1:15" x14ac:dyDescent="0.2">
      <c r="A1561" s="41"/>
      <c r="B1561" s="41"/>
      <c r="C1561" s="41"/>
      <c r="D1561" s="41"/>
      <c r="E1561" s="41"/>
      <c r="F1561" s="41"/>
      <c r="G1561" s="41"/>
      <c r="H1561" s="41"/>
      <c r="I1561" s="41"/>
      <c r="J1561" s="41"/>
      <c r="K1561" s="41"/>
      <c r="L1561" s="41"/>
      <c r="M1561" s="41"/>
      <c r="N1561" s="41"/>
      <c r="O1561" s="41"/>
    </row>
    <row r="1562" spans="1:15" x14ac:dyDescent="0.2">
      <c r="A1562" s="41"/>
      <c r="B1562" s="41"/>
      <c r="C1562" s="41"/>
      <c r="D1562" s="41"/>
      <c r="E1562" s="41"/>
      <c r="F1562" s="41"/>
      <c r="G1562" s="41"/>
      <c r="H1562" s="41"/>
      <c r="I1562" s="41"/>
      <c r="J1562" s="41"/>
      <c r="K1562" s="41"/>
      <c r="L1562" s="41"/>
      <c r="M1562" s="41"/>
      <c r="N1562" s="41"/>
      <c r="O1562" s="41"/>
    </row>
    <row r="1563" spans="1:15" x14ac:dyDescent="0.2">
      <c r="A1563" s="41"/>
      <c r="B1563" s="41"/>
      <c r="C1563" s="41"/>
      <c r="D1563" s="41"/>
      <c r="E1563" s="41"/>
      <c r="F1563" s="41"/>
      <c r="G1563" s="41"/>
      <c r="H1563" s="41"/>
      <c r="I1563" s="41"/>
      <c r="J1563" s="41"/>
      <c r="K1563" s="41"/>
      <c r="L1563" s="41"/>
      <c r="M1563" s="41"/>
      <c r="N1563" s="41"/>
      <c r="O1563" s="41"/>
    </row>
    <row r="1564" spans="1:15" x14ac:dyDescent="0.2">
      <c r="A1564" s="41"/>
      <c r="B1564" s="41"/>
      <c r="C1564" s="41"/>
      <c r="D1564" s="41"/>
      <c r="E1564" s="41"/>
      <c r="F1564" s="41"/>
      <c r="G1564" s="41"/>
      <c r="H1564" s="41"/>
      <c r="I1564" s="41"/>
      <c r="J1564" s="41"/>
      <c r="K1564" s="41"/>
      <c r="L1564" s="41"/>
      <c r="M1564" s="41"/>
      <c r="N1564" s="41"/>
      <c r="O1564" s="41"/>
    </row>
    <row r="1565" spans="1:15" x14ac:dyDescent="0.2">
      <c r="A1565" s="41"/>
      <c r="B1565" s="41"/>
      <c r="C1565" s="41"/>
      <c r="D1565" s="41"/>
      <c r="E1565" s="41"/>
      <c r="F1565" s="41"/>
      <c r="G1565" s="41"/>
      <c r="H1565" s="41"/>
      <c r="I1565" s="41"/>
      <c r="J1565" s="41"/>
      <c r="K1565" s="41"/>
      <c r="L1565" s="41"/>
      <c r="M1565" s="41"/>
      <c r="N1565" s="41"/>
      <c r="O1565" s="41"/>
    </row>
    <row r="1566" spans="1:15" x14ac:dyDescent="0.2">
      <c r="A1566" s="41"/>
      <c r="B1566" s="41"/>
      <c r="C1566" s="41"/>
      <c r="D1566" s="41"/>
      <c r="E1566" s="41"/>
      <c r="F1566" s="41"/>
      <c r="G1566" s="41"/>
      <c r="H1566" s="41"/>
      <c r="I1566" s="41"/>
      <c r="J1566" s="41"/>
      <c r="K1566" s="41"/>
      <c r="L1566" s="41"/>
      <c r="M1566" s="41"/>
      <c r="N1566" s="41"/>
      <c r="O1566" s="41"/>
    </row>
    <row r="1567" spans="1:15" x14ac:dyDescent="0.2">
      <c r="A1567" s="41"/>
      <c r="B1567" s="41"/>
      <c r="C1567" s="41"/>
      <c r="D1567" s="41"/>
      <c r="E1567" s="41"/>
      <c r="F1567" s="41"/>
      <c r="G1567" s="41"/>
      <c r="H1567" s="41"/>
      <c r="I1567" s="41"/>
      <c r="J1567" s="41"/>
      <c r="K1567" s="41"/>
      <c r="L1567" s="41"/>
      <c r="M1567" s="41"/>
      <c r="N1567" s="41"/>
      <c r="O1567" s="41"/>
    </row>
    <row r="1568" spans="1:15" x14ac:dyDescent="0.2">
      <c r="A1568" s="41"/>
      <c r="B1568" s="41"/>
      <c r="C1568" s="41"/>
      <c r="D1568" s="41"/>
      <c r="E1568" s="41"/>
      <c r="F1568" s="41"/>
      <c r="G1568" s="41"/>
      <c r="H1568" s="41"/>
      <c r="I1568" s="41"/>
      <c r="J1568" s="41"/>
      <c r="K1568" s="41"/>
      <c r="L1568" s="41"/>
      <c r="M1568" s="41"/>
      <c r="N1568" s="41"/>
      <c r="O1568" s="41"/>
    </row>
    <row r="1569" spans="1:15" x14ac:dyDescent="0.2">
      <c r="A1569" s="41"/>
      <c r="B1569" s="41"/>
      <c r="C1569" s="41"/>
      <c r="D1569" s="41"/>
      <c r="E1569" s="41"/>
      <c r="F1569" s="41"/>
      <c r="G1569" s="41"/>
      <c r="H1569" s="41"/>
      <c r="I1569" s="41"/>
      <c r="J1569" s="41"/>
      <c r="K1569" s="41"/>
      <c r="L1569" s="41"/>
      <c r="M1569" s="41"/>
      <c r="N1569" s="41"/>
      <c r="O1569" s="41"/>
    </row>
    <row r="1570" spans="1:15" x14ac:dyDescent="0.2">
      <c r="A1570" s="41"/>
      <c r="B1570" s="41"/>
      <c r="C1570" s="41"/>
      <c r="D1570" s="41"/>
      <c r="E1570" s="41"/>
      <c r="F1570" s="41"/>
      <c r="G1570" s="41"/>
      <c r="H1570" s="41"/>
      <c r="I1570" s="41"/>
      <c r="J1570" s="41"/>
      <c r="K1570" s="41"/>
      <c r="L1570" s="41"/>
      <c r="M1570" s="41"/>
      <c r="N1570" s="41"/>
      <c r="O1570" s="41"/>
    </row>
    <row r="1571" spans="1:15" x14ac:dyDescent="0.2">
      <c r="A1571" s="41"/>
      <c r="B1571" s="41"/>
      <c r="C1571" s="41"/>
      <c r="D1571" s="41"/>
      <c r="E1571" s="41"/>
      <c r="F1571" s="41"/>
      <c r="G1571" s="41"/>
      <c r="H1571" s="41"/>
      <c r="I1571" s="41"/>
      <c r="J1571" s="41"/>
      <c r="K1571" s="41"/>
      <c r="L1571" s="41"/>
      <c r="M1571" s="41"/>
      <c r="N1571" s="41"/>
      <c r="O1571" s="41"/>
    </row>
    <row r="1574" spans="1:15" x14ac:dyDescent="0.2">
      <c r="A1574" s="41" t="s">
        <v>824</v>
      </c>
    </row>
    <row r="1577" spans="1:15" x14ac:dyDescent="0.2">
      <c r="A1577" s="41" t="s">
        <v>809</v>
      </c>
    </row>
    <row r="1578" spans="1:15" x14ac:dyDescent="0.2">
      <c r="A1578" s="41"/>
    </row>
    <row r="1579" spans="1:15" ht="17.25" customHeight="1" x14ac:dyDescent="0.2">
      <c r="A1579" s="103" t="s">
        <v>1465</v>
      </c>
      <c r="B1579" s="104"/>
      <c r="C1579" s="104"/>
      <c r="D1579" s="104"/>
      <c r="E1579" s="104"/>
      <c r="F1579" s="104"/>
      <c r="G1579" s="104"/>
      <c r="H1579" s="104"/>
      <c r="I1579" s="104"/>
      <c r="J1579" s="104"/>
      <c r="K1579" s="104"/>
      <c r="L1579" s="104"/>
      <c r="M1579" s="105"/>
      <c r="N1579" s="53"/>
      <c r="O1579" s="44"/>
    </row>
    <row r="1580" spans="1:15" ht="16.350000000000001" customHeight="1" x14ac:dyDescent="0.2">
      <c r="A1580" s="106" t="s">
        <v>1464</v>
      </c>
      <c r="B1580" s="107"/>
      <c r="C1580" s="107"/>
      <c r="D1580" s="107"/>
      <c r="E1580" s="107"/>
      <c r="F1580" s="107"/>
      <c r="G1580" s="107"/>
      <c r="H1580" s="107"/>
      <c r="I1580" s="107"/>
      <c r="J1580" s="107"/>
      <c r="K1580" s="107"/>
      <c r="L1580" s="107"/>
      <c r="M1580" s="108"/>
      <c r="N1580" s="53"/>
      <c r="O1580" s="44"/>
    </row>
    <row r="1581" spans="1:15" x14ac:dyDescent="0.2">
      <c r="A1581" s="109" t="b">
        <v>0</v>
      </c>
      <c r="B1581" s="110"/>
      <c r="C1581" s="110"/>
      <c r="D1581" s="110"/>
      <c r="E1581" s="110"/>
      <c r="F1581" s="110"/>
      <c r="G1581" s="110"/>
      <c r="H1581" s="110"/>
      <c r="I1581" s="110"/>
      <c r="J1581" s="110"/>
      <c r="K1581" s="110"/>
      <c r="L1581" s="110"/>
      <c r="M1581" s="111"/>
      <c r="N1581" s="53"/>
      <c r="O1581" s="44"/>
    </row>
    <row r="1596" spans="1:1" x14ac:dyDescent="0.2">
      <c r="A1596" s="41" t="s">
        <v>824</v>
      </c>
    </row>
    <row r="1597" spans="1:1" x14ac:dyDescent="0.2">
      <c r="A1597" s="41"/>
    </row>
    <row r="1599" spans="1:1" x14ac:dyDescent="0.2">
      <c r="A1599" s="41" t="s">
        <v>833</v>
      </c>
    </row>
    <row r="1600" spans="1:1" x14ac:dyDescent="0.2">
      <c r="A1600" s="41" t="s">
        <v>703</v>
      </c>
    </row>
    <row r="1602" spans="1:15" ht="17.25" customHeight="1" x14ac:dyDescent="0.2">
      <c r="A1602" s="103" t="s">
        <v>1466</v>
      </c>
      <c r="B1602" s="104"/>
      <c r="C1602" s="104"/>
      <c r="D1602" s="104"/>
      <c r="E1602" s="104"/>
      <c r="F1602" s="104"/>
      <c r="G1602" s="104"/>
      <c r="H1602" s="104"/>
      <c r="I1602" s="104"/>
      <c r="J1602" s="104"/>
      <c r="K1602" s="104"/>
      <c r="L1602" s="104"/>
      <c r="M1602" s="105"/>
      <c r="N1602" s="53"/>
      <c r="O1602" s="44"/>
    </row>
    <row r="1603" spans="1:15" x14ac:dyDescent="0.2">
      <c r="A1603" s="106" t="s">
        <v>1466</v>
      </c>
      <c r="B1603" s="107"/>
      <c r="C1603" s="107"/>
      <c r="D1603" s="107"/>
      <c r="E1603" s="107"/>
      <c r="F1603" s="107"/>
      <c r="G1603" s="107"/>
      <c r="H1603" s="107"/>
      <c r="I1603" s="107"/>
      <c r="J1603" s="107"/>
      <c r="K1603" s="107"/>
      <c r="L1603" s="107"/>
      <c r="M1603" s="108"/>
      <c r="N1603" s="53"/>
      <c r="O1603" s="44"/>
    </row>
    <row r="1604" spans="1:15" x14ac:dyDescent="0.2">
      <c r="A1604" s="109" t="b">
        <v>0</v>
      </c>
      <c r="B1604" s="110"/>
      <c r="C1604" s="110"/>
      <c r="D1604" s="110"/>
      <c r="E1604" s="110"/>
      <c r="F1604" s="110"/>
      <c r="G1604" s="110"/>
      <c r="H1604" s="110"/>
      <c r="I1604" s="110"/>
      <c r="J1604" s="110"/>
      <c r="K1604" s="110"/>
      <c r="L1604" s="110"/>
      <c r="M1604" s="111"/>
      <c r="N1604" s="53"/>
      <c r="O1604" s="44"/>
    </row>
    <row r="1617" spans="1:15" x14ac:dyDescent="0.2">
      <c r="A1617" s="41" t="s">
        <v>824</v>
      </c>
    </row>
    <row r="1620" spans="1:15" x14ac:dyDescent="0.2">
      <c r="A1620" s="41" t="s">
        <v>704</v>
      </c>
    </row>
    <row r="1621" spans="1:15" x14ac:dyDescent="0.2">
      <c r="A1621" s="41"/>
    </row>
    <row r="1622" spans="1:15" ht="17.25" customHeight="1" x14ac:dyDescent="0.2">
      <c r="A1622" s="103" t="s">
        <v>1467</v>
      </c>
      <c r="B1622" s="104"/>
      <c r="C1622" s="104"/>
      <c r="D1622" s="104"/>
      <c r="E1622" s="104"/>
      <c r="F1622" s="104"/>
      <c r="G1622" s="104"/>
      <c r="H1622" s="104"/>
      <c r="I1622" s="104"/>
      <c r="J1622" s="104"/>
      <c r="K1622" s="104"/>
      <c r="L1622" s="104"/>
      <c r="M1622" s="105"/>
      <c r="N1622" s="53"/>
      <c r="O1622" s="44"/>
    </row>
    <row r="1623" spans="1:15" x14ac:dyDescent="0.2">
      <c r="A1623" s="106" t="s">
        <v>1467</v>
      </c>
      <c r="B1623" s="107"/>
      <c r="C1623" s="107"/>
      <c r="D1623" s="107"/>
      <c r="E1623" s="107"/>
      <c r="F1623" s="107"/>
      <c r="G1623" s="107"/>
      <c r="H1623" s="107"/>
      <c r="I1623" s="107"/>
      <c r="J1623" s="107"/>
      <c r="K1623" s="107"/>
      <c r="L1623" s="107"/>
      <c r="M1623" s="108"/>
      <c r="N1623" s="53"/>
      <c r="O1623" s="44"/>
    </row>
    <row r="1624" spans="1:15" x14ac:dyDescent="0.2">
      <c r="A1624" s="109" t="b">
        <v>0</v>
      </c>
      <c r="B1624" s="110"/>
      <c r="C1624" s="110"/>
      <c r="D1624" s="110"/>
      <c r="E1624" s="110"/>
      <c r="F1624" s="110"/>
      <c r="G1624" s="110"/>
      <c r="H1624" s="110"/>
      <c r="I1624" s="110"/>
      <c r="J1624" s="110"/>
      <c r="K1624" s="110"/>
      <c r="L1624" s="110"/>
      <c r="M1624" s="111"/>
      <c r="N1624" s="53"/>
      <c r="O1624" s="44"/>
    </row>
    <row r="1640" spans="1:15" x14ac:dyDescent="0.2">
      <c r="A1640" s="41" t="s">
        <v>824</v>
      </c>
    </row>
    <row r="1643" spans="1:15" x14ac:dyDescent="0.2">
      <c r="A1643" s="41" t="s">
        <v>842</v>
      </c>
    </row>
    <row r="1644" spans="1:15" x14ac:dyDescent="0.2">
      <c r="A1644" s="41"/>
    </row>
    <row r="1645" spans="1:15" ht="17.25" customHeight="1" x14ac:dyDescent="0.2">
      <c r="A1645" s="103" t="s">
        <v>1468</v>
      </c>
      <c r="B1645" s="104"/>
      <c r="C1645" s="104"/>
      <c r="D1645" s="104"/>
      <c r="E1645" s="104"/>
      <c r="F1645" s="104"/>
      <c r="G1645" s="104"/>
      <c r="H1645" s="104"/>
      <c r="I1645" s="104"/>
      <c r="J1645" s="104"/>
      <c r="K1645" s="104"/>
      <c r="L1645" s="104"/>
      <c r="M1645" s="105"/>
      <c r="N1645" s="53"/>
      <c r="O1645" s="44"/>
    </row>
    <row r="1646" spans="1:15" x14ac:dyDescent="0.2">
      <c r="A1646" s="106" t="s">
        <v>1469</v>
      </c>
      <c r="B1646" s="107"/>
      <c r="C1646" s="107"/>
      <c r="D1646" s="107"/>
      <c r="E1646" s="107"/>
      <c r="F1646" s="107"/>
      <c r="G1646" s="107"/>
      <c r="H1646" s="107"/>
      <c r="I1646" s="107"/>
      <c r="J1646" s="107"/>
      <c r="K1646" s="107"/>
      <c r="L1646" s="107"/>
      <c r="M1646" s="108"/>
      <c r="N1646" s="53"/>
      <c r="O1646" s="44"/>
    </row>
    <row r="1647" spans="1:15" x14ac:dyDescent="0.2">
      <c r="A1647" s="109" t="b">
        <v>0</v>
      </c>
      <c r="B1647" s="110"/>
      <c r="C1647" s="110"/>
      <c r="D1647" s="110"/>
      <c r="E1647" s="110"/>
      <c r="F1647" s="110"/>
      <c r="G1647" s="110"/>
      <c r="H1647" s="110"/>
      <c r="I1647" s="110"/>
      <c r="J1647" s="110"/>
      <c r="K1647" s="110"/>
      <c r="L1647" s="110"/>
      <c r="M1647" s="111"/>
      <c r="N1647" s="53"/>
      <c r="O1647" s="44"/>
    </row>
    <row r="1662" spans="1:1" x14ac:dyDescent="0.2">
      <c r="A1662" s="41" t="s">
        <v>824</v>
      </c>
    </row>
    <row r="1665" spans="1:15" x14ac:dyDescent="0.2">
      <c r="A1665" s="41" t="s">
        <v>834</v>
      </c>
    </row>
    <row r="1667" spans="1:15" ht="17.25" customHeight="1" x14ac:dyDescent="0.2">
      <c r="A1667" s="41" t="s">
        <v>705</v>
      </c>
      <c r="B1667" s="44"/>
      <c r="C1667" s="44"/>
      <c r="D1667" s="44"/>
      <c r="E1667" s="44"/>
      <c r="F1667" s="44"/>
      <c r="G1667" s="44"/>
      <c r="H1667" s="44"/>
      <c r="I1667" s="44"/>
      <c r="J1667" s="44"/>
      <c r="K1667" s="44"/>
      <c r="L1667" s="44"/>
      <c r="M1667" s="44"/>
      <c r="N1667" s="44"/>
      <c r="O1667" s="44"/>
    </row>
    <row r="1668" spans="1:15" x14ac:dyDescent="0.2">
      <c r="A1668" s="44"/>
      <c r="B1668" s="44"/>
      <c r="C1668" s="44"/>
      <c r="D1668" s="44"/>
      <c r="E1668" s="44"/>
      <c r="F1668" s="44"/>
      <c r="G1668" s="44"/>
      <c r="H1668" s="44"/>
      <c r="I1668" s="44"/>
      <c r="J1668" s="44"/>
      <c r="K1668" s="44"/>
      <c r="L1668" s="44"/>
      <c r="M1668" s="44"/>
      <c r="N1668" s="44"/>
      <c r="O1668" s="44"/>
    </row>
    <row r="1669" spans="1:15" ht="17.100000000000001" customHeight="1" x14ac:dyDescent="0.2">
      <c r="A1669" s="103" t="s">
        <v>1470</v>
      </c>
      <c r="B1669" s="104"/>
      <c r="C1669" s="104"/>
      <c r="D1669" s="104"/>
      <c r="E1669" s="104"/>
      <c r="F1669" s="104"/>
      <c r="G1669" s="104"/>
      <c r="H1669" s="104"/>
      <c r="I1669" s="104"/>
      <c r="J1669" s="104"/>
      <c r="K1669" s="104"/>
      <c r="L1669" s="104"/>
      <c r="M1669" s="105"/>
      <c r="N1669" s="44"/>
      <c r="O1669" s="44"/>
    </row>
    <row r="1670" spans="1:15" x14ac:dyDescent="0.2">
      <c r="A1670" s="106"/>
      <c r="B1670" s="107"/>
      <c r="C1670" s="107"/>
      <c r="D1670" s="107"/>
      <c r="E1670" s="107"/>
      <c r="F1670" s="107"/>
      <c r="G1670" s="107"/>
      <c r="H1670" s="107"/>
      <c r="I1670" s="107"/>
      <c r="J1670" s="107"/>
      <c r="K1670" s="107"/>
      <c r="L1670" s="107"/>
      <c r="M1670" s="108"/>
    </row>
    <row r="1671" spans="1:15" x14ac:dyDescent="0.2">
      <c r="A1671" s="109"/>
      <c r="B1671" s="110"/>
      <c r="C1671" s="110"/>
      <c r="D1671" s="110"/>
      <c r="E1671" s="110"/>
      <c r="F1671" s="110"/>
      <c r="G1671" s="110"/>
      <c r="H1671" s="110"/>
      <c r="I1671" s="110"/>
      <c r="J1671" s="110"/>
      <c r="K1671" s="110"/>
      <c r="L1671" s="110"/>
      <c r="M1671" s="111"/>
    </row>
  </sheetData>
  <mergeCells count="64">
    <mergeCell ref="A1602:M1604"/>
    <mergeCell ref="A1622:M1624"/>
    <mergeCell ref="A535:M537"/>
    <mergeCell ref="A1362:M1364"/>
    <mergeCell ref="A1543:M1544"/>
    <mergeCell ref="A1524:M1525"/>
    <mergeCell ref="A1669:M1671"/>
    <mergeCell ref="A1132:M1133"/>
    <mergeCell ref="A951:M953"/>
    <mergeCell ref="A982:M983"/>
    <mergeCell ref="A1001:M1003"/>
    <mergeCell ref="A1645:M1647"/>
    <mergeCell ref="A1389:M1392"/>
    <mergeCell ref="A1453:M1455"/>
    <mergeCell ref="A1472:M1474"/>
    <mergeCell ref="A1489:M1491"/>
    <mergeCell ref="A1505:M1506"/>
    <mergeCell ref="A1421:M1424"/>
    <mergeCell ref="A1557:M1559"/>
    <mergeCell ref="A1579:M1581"/>
    <mergeCell ref="A1330:M1331"/>
    <mergeCell ref="A1345:M1347"/>
    <mergeCell ref="A1205:M1207"/>
    <mergeCell ref="A1254:M1255"/>
    <mergeCell ref="A1153:M1154"/>
    <mergeCell ref="A1226:M1229"/>
    <mergeCell ref="A1080:M1081"/>
    <mergeCell ref="A1096:M1098"/>
    <mergeCell ref="A1187:M1188"/>
    <mergeCell ref="A1271:M1273"/>
    <mergeCell ref="A1296:M1299"/>
    <mergeCell ref="A719:M720"/>
    <mergeCell ref="A831:M833"/>
    <mergeCell ref="A1034:M1036"/>
    <mergeCell ref="A1065:M1066"/>
    <mergeCell ref="A932:M933"/>
    <mergeCell ref="A734:M735"/>
    <mergeCell ref="A748:M750"/>
    <mergeCell ref="A768:M770"/>
    <mergeCell ref="A799:M801"/>
    <mergeCell ref="A896:M897"/>
    <mergeCell ref="A912:M913"/>
    <mergeCell ref="A862:M864"/>
    <mergeCell ref="A563:M565"/>
    <mergeCell ref="A99:M102"/>
    <mergeCell ref="A160:M161"/>
    <mergeCell ref="A189:M191"/>
    <mergeCell ref="A252:M254"/>
    <mergeCell ref="A128:M130"/>
    <mergeCell ref="A221:M223"/>
    <mergeCell ref="A287:M289"/>
    <mergeCell ref="A315:M317"/>
    <mergeCell ref="A438:M440"/>
    <mergeCell ref="A594:M596"/>
    <mergeCell ref="A626:M628"/>
    <mergeCell ref="A659:M661"/>
    <mergeCell ref="A679:M681"/>
    <mergeCell ref="A703:M704"/>
    <mergeCell ref="A469:M471"/>
    <mergeCell ref="A500:M504"/>
    <mergeCell ref="A345:M346"/>
    <mergeCell ref="A361:M362"/>
    <mergeCell ref="A377:M379"/>
    <mergeCell ref="A409:M411"/>
  </mergeCells>
  <phoneticPr fontId="2"/>
  <pageMargins left="0.51181102362204722" right="0.51181102362204722" top="0.74803149606299213" bottom="0.74803149606299213" header="0.31496062992125984" footer="0.31496062992125984"/>
  <pageSetup paperSize="9" scale="95" orientation="landscape" r:id="rId1"/>
  <headerFooter>
    <oddFooter>&amp;C&amp;P</oddFooter>
  </headerFooter>
  <rowBreaks count="58" manualBreakCount="58">
    <brk id="31" max="16383" man="1"/>
    <brk id="62" max="16383" man="1"/>
    <brk id="93" max="16383" man="1"/>
    <brk id="124" max="16383" man="1"/>
    <brk id="155" max="16383" man="1"/>
    <brk id="186" max="16383" man="1"/>
    <brk id="217" max="16383" man="1"/>
    <brk id="248" max="16383" man="1"/>
    <brk id="279" max="16383" man="1"/>
    <brk id="310" max="16383" man="1"/>
    <brk id="341" max="16383" man="1"/>
    <brk id="372" max="16383" man="1"/>
    <brk id="403" max="16383" man="1"/>
    <brk id="434" max="16383" man="1"/>
    <brk id="465" max="16383" man="1"/>
    <brk id="497" max="16383" man="1"/>
    <brk id="527" max="16383" man="1"/>
    <brk id="558" max="16383" man="1"/>
    <brk id="590" max="16383" man="1"/>
    <brk id="622" max="16383" man="1"/>
    <brk id="654" max="16383" man="1"/>
    <brk id="676" max="16383" man="1"/>
    <brk id="699" max="16383" man="1"/>
    <brk id="731" max="16383" man="1"/>
    <brk id="763" max="16383" man="1"/>
    <brk id="795" max="16383" man="1"/>
    <brk id="827" max="16383" man="1"/>
    <brk id="859" max="16383" man="1"/>
    <brk id="891" max="16383" man="1"/>
    <brk id="923" max="16383" man="1"/>
    <brk id="947" max="16383" man="1"/>
    <brk id="979" max="16383" man="1"/>
    <brk id="997" max="16383" man="1"/>
    <brk id="1029" max="16383" man="1"/>
    <brk id="1061" max="16383" man="1"/>
    <brk id="1093" max="16383" man="1"/>
    <brk id="1125" max="16383" man="1"/>
    <brk id="1149" max="16383" man="1"/>
    <brk id="1181" max="16383" man="1"/>
    <brk id="1201" max="16383" man="1"/>
    <brk id="1223" max="16383" man="1"/>
    <brk id="1251" max="16383" man="1"/>
    <brk id="1267" max="16383" man="1"/>
    <brk id="1293" max="16383" man="1"/>
    <brk id="1325" max="16383" man="1"/>
    <brk id="1357" max="16383" man="1"/>
    <brk id="1385" max="16383" man="1"/>
    <brk id="1417" max="16383" man="1"/>
    <brk id="1447" max="16383" man="1"/>
    <brk id="1468" max="16383" man="1"/>
    <brk id="1500" max="16383" man="1"/>
    <brk id="1520" max="16383" man="1"/>
    <brk id="1552" max="16383" man="1"/>
    <brk id="1576" max="16383" man="1"/>
    <brk id="1598" max="16383" man="1"/>
    <brk id="1619" max="16383" man="1"/>
    <brk id="1642" max="16383" man="1"/>
    <brk id="166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N56"/>
  <sheetViews>
    <sheetView workbookViewId="0"/>
  </sheetViews>
  <sheetFormatPr defaultRowHeight="13.2" x14ac:dyDescent="0.2"/>
  <cols>
    <col min="2" max="3" width="14.109375" style="1" customWidth="1"/>
  </cols>
  <sheetData>
    <row r="1" spans="1:14" x14ac:dyDescent="0.2">
      <c r="A1" s="2" t="s">
        <v>767</v>
      </c>
    </row>
    <row r="2" spans="1:14" x14ac:dyDescent="0.2">
      <c r="A2" s="2"/>
    </row>
    <row r="3" spans="1:14" x14ac:dyDescent="0.2">
      <c r="A3" s="2"/>
      <c r="I3" s="2" t="s">
        <v>190</v>
      </c>
    </row>
    <row r="4" spans="1:14" x14ac:dyDescent="0.2">
      <c r="A4" s="2"/>
      <c r="C4" s="1" t="s">
        <v>120</v>
      </c>
      <c r="D4" t="s">
        <v>121</v>
      </c>
      <c r="E4" t="s">
        <v>122</v>
      </c>
      <c r="F4" t="s">
        <v>123</v>
      </c>
      <c r="G4" t="s">
        <v>124</v>
      </c>
      <c r="J4" t="s">
        <v>120</v>
      </c>
      <c r="K4" t="s">
        <v>121</v>
      </c>
      <c r="L4" t="s">
        <v>122</v>
      </c>
      <c r="M4" t="s">
        <v>123</v>
      </c>
      <c r="N4" t="s">
        <v>124</v>
      </c>
    </row>
    <row r="5" spans="1:14" x14ac:dyDescent="0.2">
      <c r="A5" s="2"/>
      <c r="B5" s="1" t="s">
        <v>95</v>
      </c>
      <c r="C5" s="1">
        <f>COUNTIFS(集計用[国土交通省14],$B5)</f>
        <v>4</v>
      </c>
      <c r="D5" s="1">
        <f>COUNTIFS(集計用[農林水産省14],$B5)</f>
        <v>0</v>
      </c>
      <c r="E5" s="1">
        <f>COUNTIFS(集計用[防衛省14],$B5)</f>
        <v>0</v>
      </c>
      <c r="F5" s="1">
        <f>COUNTIFS(集計用[都道府県・政令指定都市14],$B5)</f>
        <v>3</v>
      </c>
      <c r="G5" s="1">
        <f>COUNTIFS(集計用[市区町村14],$B5)</f>
        <v>2</v>
      </c>
      <c r="I5" t="s">
        <v>95</v>
      </c>
      <c r="J5">
        <f>COUNTIFS(集計用[国土交通省14],$I5)</f>
        <v>4</v>
      </c>
      <c r="K5">
        <f>COUNTIFS(集計用[農林水産省14],$I5)</f>
        <v>0</v>
      </c>
      <c r="L5">
        <f>COUNTIFS(集計用[防衛省14],$I5)</f>
        <v>0</v>
      </c>
      <c r="M5">
        <f>COUNTIFS(集計用[都道府県・政令指定都市14],$I5)</f>
        <v>3</v>
      </c>
      <c r="N5">
        <f>COUNTIFS(集計用[市区町村14],$I5)</f>
        <v>2</v>
      </c>
    </row>
    <row r="6" spans="1:14" x14ac:dyDescent="0.2">
      <c r="A6" s="2"/>
      <c r="B6" s="1" t="s">
        <v>80</v>
      </c>
      <c r="C6" s="1">
        <f>COUNTIFS(集計用[国土交通省14],$B6)</f>
        <v>12</v>
      </c>
      <c r="D6" s="1">
        <f>COUNTIFS(集計用[農林水産省14],$B6)</f>
        <v>2</v>
      </c>
      <c r="E6" s="1">
        <f>COUNTIFS(集計用[防衛省14],$B6)</f>
        <v>0</v>
      </c>
      <c r="F6" s="1">
        <f>COUNTIFS(集計用[都道府県・政令指定都市14],$B6)</f>
        <v>14</v>
      </c>
      <c r="G6" s="1">
        <f>COUNTIFS(集計用[市区町村14],$B6)</f>
        <v>8</v>
      </c>
      <c r="I6" t="s">
        <v>80</v>
      </c>
      <c r="J6">
        <f>COUNTIFS(集計用[国土交通省14],$I6)</f>
        <v>12</v>
      </c>
      <c r="K6">
        <f>COUNTIFS(集計用[農林水産省14],$I6)</f>
        <v>2</v>
      </c>
      <c r="L6">
        <f>COUNTIFS(集計用[防衛省14],$I6)</f>
        <v>0</v>
      </c>
      <c r="M6">
        <f>COUNTIFS(集計用[都道府県・政令指定都市14],$I6)</f>
        <v>14</v>
      </c>
      <c r="N6">
        <f>COUNTIFS(集計用[市区町村14],$I6)</f>
        <v>8</v>
      </c>
    </row>
    <row r="7" spans="1:14" ht="26.4" x14ac:dyDescent="0.2">
      <c r="A7" s="2"/>
      <c r="B7" s="1" t="s">
        <v>52</v>
      </c>
      <c r="C7" s="1">
        <f>COUNTIFS(集計用[国土交通省14],$B7)</f>
        <v>2</v>
      </c>
      <c r="D7" s="1">
        <f>COUNTIFS(集計用[農林水産省14],$B7)</f>
        <v>2</v>
      </c>
      <c r="E7" s="1">
        <f>COUNTIFS(集計用[防衛省14],$B7)</f>
        <v>3</v>
      </c>
      <c r="F7" s="1">
        <f>COUNTIFS(集計用[都道府県・政令指定都市14],$B7)</f>
        <v>16</v>
      </c>
      <c r="G7" s="1">
        <f>COUNTIFS(集計用[市区町村14],$B7)</f>
        <v>9</v>
      </c>
      <c r="I7" t="s">
        <v>52</v>
      </c>
      <c r="J7">
        <f>COUNTIFS(集計用[国土交通省14],$I7)</f>
        <v>2</v>
      </c>
      <c r="K7">
        <f>COUNTIFS(集計用[農林水産省14],$I7)</f>
        <v>2</v>
      </c>
      <c r="L7">
        <f>COUNTIFS(集計用[防衛省14],$I7)</f>
        <v>3</v>
      </c>
      <c r="M7">
        <f>COUNTIFS(集計用[都道府県・政令指定都市14],$I7)</f>
        <v>16</v>
      </c>
      <c r="N7">
        <f>COUNTIFS(集計用[市区町村14],$I7)</f>
        <v>9</v>
      </c>
    </row>
    <row r="8" spans="1:14" ht="26.4" x14ac:dyDescent="0.2">
      <c r="A8" s="2"/>
      <c r="B8" s="1" t="s">
        <v>65</v>
      </c>
      <c r="C8" s="1">
        <f>COUNTIFS(集計用[国土交通省14],$B8)</f>
        <v>0</v>
      </c>
      <c r="D8" s="1">
        <f>COUNTIFS(集計用[農林水産省14],$B8)</f>
        <v>0</v>
      </c>
      <c r="E8" s="1">
        <f>COUNTIFS(集計用[防衛省14],$B8)</f>
        <v>0</v>
      </c>
      <c r="F8" s="1">
        <f>COUNTIFS(集計用[都道府県・政令指定都市14],$B8)</f>
        <v>1</v>
      </c>
      <c r="G8" s="1">
        <f>COUNTIFS(集計用[市区町村14],$B8)</f>
        <v>5</v>
      </c>
      <c r="I8" t="s">
        <v>65</v>
      </c>
      <c r="J8">
        <f>COUNTIFS(集計用[国土交通省14],$I8)</f>
        <v>0</v>
      </c>
      <c r="K8">
        <f>COUNTIFS(集計用[農林水産省14],$I8)</f>
        <v>0</v>
      </c>
      <c r="L8">
        <f>COUNTIFS(集計用[防衛省14],$I8)</f>
        <v>0</v>
      </c>
      <c r="M8">
        <f>COUNTIFS(集計用[都道府県・政令指定都市14],$I8)</f>
        <v>1</v>
      </c>
      <c r="N8">
        <f>COUNTIFS(集計用[市区町村14],$I8)</f>
        <v>5</v>
      </c>
    </row>
    <row r="9" spans="1:14" ht="26.4" x14ac:dyDescent="0.2">
      <c r="A9" s="2"/>
      <c r="B9" s="1" t="s">
        <v>43</v>
      </c>
      <c r="C9" s="1">
        <f>COUNTIFS(集計用[国土交通省14],$B9)</f>
        <v>21</v>
      </c>
      <c r="D9" s="1">
        <f>COUNTIFS(集計用[農林水産省14],$B9)</f>
        <v>35</v>
      </c>
      <c r="E9" s="1">
        <f>COUNTIFS(集計用[防衛省14],$B9)</f>
        <v>36</v>
      </c>
      <c r="F9" s="1">
        <f>COUNTIFS(集計用[都道府県・政令指定都市14],$B9)</f>
        <v>5</v>
      </c>
      <c r="G9" s="1">
        <f>COUNTIFS(集計用[市区町村14],$B9)</f>
        <v>15</v>
      </c>
      <c r="I9" s="1" t="s">
        <v>112</v>
      </c>
      <c r="J9">
        <f>SUM(J5:J8)</f>
        <v>18</v>
      </c>
      <c r="K9">
        <f t="shared" ref="K9:N9" si="0">SUM(K5:K8)</f>
        <v>4</v>
      </c>
      <c r="L9">
        <f t="shared" si="0"/>
        <v>3</v>
      </c>
      <c r="M9">
        <f>SUM(M5:M8)</f>
        <v>34</v>
      </c>
      <c r="N9">
        <f t="shared" si="0"/>
        <v>24</v>
      </c>
    </row>
    <row r="10" spans="1:14" x14ac:dyDescent="0.2">
      <c r="A10" s="2"/>
      <c r="B10" s="1" t="s">
        <v>112</v>
      </c>
      <c r="C10" s="1">
        <f>SUM(C5:C9)</f>
        <v>39</v>
      </c>
      <c r="D10" s="1">
        <f t="shared" ref="D10:G10" si="1">SUM(D5:D9)</f>
        <v>39</v>
      </c>
      <c r="E10" s="1">
        <f t="shared" si="1"/>
        <v>39</v>
      </c>
      <c r="F10" s="1">
        <f t="shared" si="1"/>
        <v>39</v>
      </c>
      <c r="G10" s="1">
        <f t="shared" si="1"/>
        <v>39</v>
      </c>
    </row>
    <row r="11" spans="1:14" x14ac:dyDescent="0.2">
      <c r="A11" s="2"/>
    </row>
    <row r="12" spans="1:14" x14ac:dyDescent="0.2">
      <c r="A12" s="2"/>
    </row>
    <row r="13" spans="1:14" x14ac:dyDescent="0.2">
      <c r="A13" s="2"/>
      <c r="C13" s="1" t="s">
        <v>120</v>
      </c>
      <c r="D13" t="s">
        <v>121</v>
      </c>
      <c r="E13" t="s">
        <v>122</v>
      </c>
      <c r="F13" t="s">
        <v>123</v>
      </c>
      <c r="G13" t="s">
        <v>124</v>
      </c>
      <c r="J13" t="s">
        <v>120</v>
      </c>
      <c r="K13" t="s">
        <v>121</v>
      </c>
      <c r="L13" t="s">
        <v>122</v>
      </c>
      <c r="M13" t="s">
        <v>123</v>
      </c>
      <c r="N13" t="s">
        <v>124</v>
      </c>
    </row>
    <row r="14" spans="1:14" x14ac:dyDescent="0.2">
      <c r="A14" s="2"/>
      <c r="B14" s="1" t="str">
        <f>B5</f>
        <v>進んでいる</v>
      </c>
      <c r="C14" s="17">
        <f>C5/C$10</f>
        <v>0.10256410256410256</v>
      </c>
      <c r="D14" s="17">
        <f t="shared" ref="D14:G14" si="2">D5/D$10</f>
        <v>0</v>
      </c>
      <c r="E14" s="17">
        <f t="shared" si="2"/>
        <v>0</v>
      </c>
      <c r="F14" s="17">
        <f>F5/F$10</f>
        <v>7.6923076923076927E-2</v>
      </c>
      <c r="G14" s="17">
        <f t="shared" si="2"/>
        <v>5.128205128205128E-2</v>
      </c>
      <c r="I14" t="str">
        <f>I5</f>
        <v>進んでいる</v>
      </c>
      <c r="J14" s="14">
        <f>J5/J$9</f>
        <v>0.22222222222222221</v>
      </c>
      <c r="K14" s="14">
        <f>K5/K$9</f>
        <v>0</v>
      </c>
      <c r="L14" s="14">
        <f t="shared" ref="L14" si="3">L5/L$9</f>
        <v>0</v>
      </c>
      <c r="M14" s="14">
        <f t="shared" ref="M14:N17" si="4">M5/M$9</f>
        <v>8.8235294117647065E-2</v>
      </c>
      <c r="N14" s="14">
        <f t="shared" si="4"/>
        <v>8.3333333333333329E-2</v>
      </c>
    </row>
    <row r="15" spans="1:14" x14ac:dyDescent="0.2">
      <c r="A15" s="2"/>
      <c r="B15" s="1" t="str">
        <f t="shared" ref="B15:B19" si="5">B6</f>
        <v>一部進んでいる</v>
      </c>
      <c r="C15" s="17">
        <f>C6/C$10</f>
        <v>0.30769230769230771</v>
      </c>
      <c r="D15" s="17">
        <f t="shared" ref="D15:G18" si="6">D6/D$10</f>
        <v>5.128205128205128E-2</v>
      </c>
      <c r="E15" s="17">
        <f t="shared" si="6"/>
        <v>0</v>
      </c>
      <c r="F15" s="17">
        <f>F6/F$10</f>
        <v>0.35897435897435898</v>
      </c>
      <c r="G15" s="17">
        <f t="shared" si="6"/>
        <v>0.20512820512820512</v>
      </c>
      <c r="I15" t="str">
        <f t="shared" ref="I15:I17" si="7">I6</f>
        <v>一部進んでいる</v>
      </c>
      <c r="J15" s="14">
        <f t="shared" ref="J15:L17" si="8">J6/J$9</f>
        <v>0.66666666666666663</v>
      </c>
      <c r="K15" s="14">
        <f>K6/K$9</f>
        <v>0.5</v>
      </c>
      <c r="L15" s="14">
        <f t="shared" si="8"/>
        <v>0</v>
      </c>
      <c r="M15" s="14">
        <f t="shared" si="4"/>
        <v>0.41176470588235292</v>
      </c>
      <c r="N15" s="14">
        <f t="shared" si="4"/>
        <v>0.33333333333333331</v>
      </c>
    </row>
    <row r="16" spans="1:14" ht="26.4" x14ac:dyDescent="0.2">
      <c r="A16" s="2"/>
      <c r="B16" s="1" t="str">
        <f t="shared" si="5"/>
        <v>あまり進んでいない</v>
      </c>
      <c r="C16" s="17">
        <f>C7/C$10</f>
        <v>5.128205128205128E-2</v>
      </c>
      <c r="D16" s="17">
        <f t="shared" si="6"/>
        <v>5.128205128205128E-2</v>
      </c>
      <c r="E16" s="17">
        <f t="shared" si="6"/>
        <v>7.6923076923076927E-2</v>
      </c>
      <c r="F16" s="17">
        <f>F7/F$10</f>
        <v>0.41025641025641024</v>
      </c>
      <c r="G16" s="17">
        <f t="shared" si="6"/>
        <v>0.23076923076923078</v>
      </c>
      <c r="I16" t="str">
        <f t="shared" si="7"/>
        <v>あまり進んでいない</v>
      </c>
      <c r="J16" s="14">
        <f t="shared" si="8"/>
        <v>0.1111111111111111</v>
      </c>
      <c r="K16" s="14">
        <f>K7/K$9</f>
        <v>0.5</v>
      </c>
      <c r="L16" s="14">
        <f t="shared" si="8"/>
        <v>1</v>
      </c>
      <c r="M16" s="14">
        <f t="shared" si="4"/>
        <v>0.47058823529411764</v>
      </c>
      <c r="N16" s="14">
        <f t="shared" si="4"/>
        <v>0.375</v>
      </c>
    </row>
    <row r="17" spans="1:14" ht="26.4" x14ac:dyDescent="0.2">
      <c r="A17" s="2"/>
      <c r="B17" s="1" t="str">
        <f t="shared" si="5"/>
        <v>まったく進んでいない</v>
      </c>
      <c r="C17" s="17">
        <f>C8/C$10</f>
        <v>0</v>
      </c>
      <c r="D17" s="17">
        <f t="shared" si="6"/>
        <v>0</v>
      </c>
      <c r="E17" s="17">
        <f t="shared" si="6"/>
        <v>0</v>
      </c>
      <c r="F17" s="17">
        <f>F8/F$10</f>
        <v>2.564102564102564E-2</v>
      </c>
      <c r="G17" s="17">
        <f t="shared" si="6"/>
        <v>0.12820512820512819</v>
      </c>
      <c r="I17" t="str">
        <f t="shared" si="7"/>
        <v>まったく進んでいない</v>
      </c>
      <c r="J17" s="14">
        <f t="shared" si="8"/>
        <v>0</v>
      </c>
      <c r="K17" s="14">
        <f>K8/K$9</f>
        <v>0</v>
      </c>
      <c r="L17" s="14">
        <f t="shared" si="8"/>
        <v>0</v>
      </c>
      <c r="M17" s="14">
        <f t="shared" si="4"/>
        <v>2.9411764705882353E-2</v>
      </c>
      <c r="N17" s="14">
        <f t="shared" si="4"/>
        <v>0.20833333333333334</v>
      </c>
    </row>
    <row r="18" spans="1:14" ht="26.4" x14ac:dyDescent="0.2">
      <c r="A18" s="2"/>
      <c r="B18" s="1" t="str">
        <f t="shared" si="5"/>
        <v>受注実績なく不明</v>
      </c>
      <c r="C18" s="17">
        <f>C9/C$10</f>
        <v>0.53846153846153844</v>
      </c>
      <c r="D18" s="17">
        <f t="shared" si="6"/>
        <v>0.89743589743589747</v>
      </c>
      <c r="E18" s="17">
        <f t="shared" si="6"/>
        <v>0.92307692307692313</v>
      </c>
      <c r="F18" s="17">
        <f>F9/F$10</f>
        <v>0.12820512820512819</v>
      </c>
      <c r="G18" s="17">
        <f t="shared" si="6"/>
        <v>0.38461538461538464</v>
      </c>
      <c r="I18" t="str">
        <f>I9</f>
        <v>計</v>
      </c>
      <c r="J18" s="14">
        <f>SUM(J14:J17)</f>
        <v>1</v>
      </c>
      <c r="K18" s="14">
        <f t="shared" ref="K18:N18" si="9">SUM(K14:K17)</f>
        <v>1</v>
      </c>
      <c r="L18" s="14">
        <f t="shared" si="9"/>
        <v>1</v>
      </c>
      <c r="M18" s="14">
        <f t="shared" si="9"/>
        <v>1</v>
      </c>
      <c r="N18" s="14">
        <f t="shared" si="9"/>
        <v>1</v>
      </c>
    </row>
    <row r="19" spans="1:14" x14ac:dyDescent="0.2">
      <c r="A19" s="2"/>
      <c r="B19" s="1" t="str">
        <f t="shared" si="5"/>
        <v>計</v>
      </c>
      <c r="C19" s="17">
        <f>SUM(C14:C18)</f>
        <v>1</v>
      </c>
      <c r="D19" s="17">
        <f t="shared" ref="D19:G19" si="10">SUM(D14:D18)</f>
        <v>1</v>
      </c>
      <c r="E19" s="17">
        <f t="shared" si="10"/>
        <v>1</v>
      </c>
      <c r="F19" s="17">
        <f>SUM(F14:F18)</f>
        <v>1</v>
      </c>
      <c r="G19" s="17">
        <f t="shared" si="10"/>
        <v>1</v>
      </c>
    </row>
    <row r="20" spans="1:14" x14ac:dyDescent="0.2">
      <c r="A20" s="2"/>
    </row>
    <row r="21" spans="1:14" x14ac:dyDescent="0.2">
      <c r="E21" s="13"/>
      <c r="F21" s="13"/>
    </row>
    <row r="22" spans="1:14" x14ac:dyDescent="0.2">
      <c r="A22" s="2"/>
      <c r="E22" s="13"/>
      <c r="F22" s="13"/>
    </row>
    <row r="23" spans="1:14" x14ac:dyDescent="0.2">
      <c r="A23" s="27" t="s">
        <v>768</v>
      </c>
    </row>
    <row r="24" spans="1:14" x14ac:dyDescent="0.2">
      <c r="A24" s="2"/>
    </row>
    <row r="25" spans="1:14" x14ac:dyDescent="0.2">
      <c r="A25" s="2"/>
      <c r="C25" s="1" t="s">
        <v>201</v>
      </c>
      <c r="D25" t="s">
        <v>202</v>
      </c>
    </row>
    <row r="26" spans="1:14" ht="39.6" x14ac:dyDescent="0.2">
      <c r="A26" s="2"/>
      <c r="B26" s="1" t="s">
        <v>572</v>
      </c>
      <c r="C26" s="1">
        <f>COUNTIFS(集計用[工事書類の簡素化について、問題と感じていることをお答えください。],"*"&amp;$B26&amp;"*")</f>
        <v>22</v>
      </c>
      <c r="D26" s="21">
        <f t="shared" ref="D26:D35" si="11">C26/C$36</f>
        <v>0.5641025641025641</v>
      </c>
      <c r="E26">
        <f>RANK(D26,$D$26:$D$35,0)</f>
        <v>1</v>
      </c>
    </row>
    <row r="27" spans="1:14" ht="39.6" x14ac:dyDescent="0.2">
      <c r="A27" s="2"/>
      <c r="B27" s="1" t="s">
        <v>383</v>
      </c>
      <c r="C27" s="1">
        <f>COUNTIFS(集計用[工事書類の簡素化について、問題と感じていることをお答えください。],"*"&amp;$B27&amp;"*")</f>
        <v>12</v>
      </c>
      <c r="D27" s="21">
        <f t="shared" si="11"/>
        <v>0.30769230769230771</v>
      </c>
      <c r="E27">
        <f t="shared" ref="E27:E35" si="12">RANK(D27,$D$26:$D$35,0)</f>
        <v>4</v>
      </c>
    </row>
    <row r="28" spans="1:14" ht="39.6" x14ac:dyDescent="0.2">
      <c r="A28" s="2"/>
      <c r="B28" s="1" t="s">
        <v>206</v>
      </c>
      <c r="C28" s="1">
        <f>COUNTIFS(集計用[工事書類の簡素化について、問題と感じていることをお答えください。],"*"&amp;$B28&amp;"*")</f>
        <v>17</v>
      </c>
      <c r="D28" s="21">
        <f t="shared" si="11"/>
        <v>0.4358974358974359</v>
      </c>
      <c r="E28">
        <f t="shared" si="12"/>
        <v>2</v>
      </c>
    </row>
    <row r="29" spans="1:14" ht="66" x14ac:dyDescent="0.2">
      <c r="A29" s="2"/>
      <c r="B29" s="1" t="s">
        <v>288</v>
      </c>
      <c r="C29" s="1">
        <f>COUNTIFS(集計用[工事書類の簡素化について、問題と感じていることをお答えください。],"*"&amp;$B29&amp;"*")</f>
        <v>14</v>
      </c>
      <c r="D29" s="21">
        <f t="shared" si="11"/>
        <v>0.35897435897435898</v>
      </c>
      <c r="E29">
        <f t="shared" si="12"/>
        <v>3</v>
      </c>
    </row>
    <row r="30" spans="1:14" ht="26.4" x14ac:dyDescent="0.2">
      <c r="A30" s="2"/>
      <c r="B30" s="1" t="s">
        <v>287</v>
      </c>
      <c r="C30" s="1">
        <f>COUNTIFS(集計用[工事書類の簡素化について、問題と感じていることをお答えください。],"*"&amp;$B30&amp;"*")</f>
        <v>8</v>
      </c>
      <c r="D30" s="21">
        <f t="shared" si="11"/>
        <v>0.20512820512820512</v>
      </c>
      <c r="E30">
        <f t="shared" si="12"/>
        <v>6</v>
      </c>
    </row>
    <row r="31" spans="1:14" ht="52.8" x14ac:dyDescent="0.2">
      <c r="A31" s="2"/>
      <c r="B31" s="1" t="s">
        <v>571</v>
      </c>
      <c r="C31" s="1">
        <f>COUNTIFS(集計用[工事書類の簡素化について、問題と感じていることをお答えください。],"*"&amp;$B31&amp;"*")</f>
        <v>10</v>
      </c>
      <c r="D31" s="21">
        <f t="shared" si="11"/>
        <v>0.25641025641025639</v>
      </c>
      <c r="E31">
        <f t="shared" si="12"/>
        <v>5</v>
      </c>
    </row>
    <row r="32" spans="1:14" ht="52.8" x14ac:dyDescent="0.2">
      <c r="A32" s="2"/>
      <c r="B32" s="1" t="s">
        <v>203</v>
      </c>
      <c r="C32" s="1">
        <f>COUNTIFS(集計用[工事書類の簡素化について、問題と感じていることをお答えください。],"*"&amp;$B32&amp;"*")</f>
        <v>8</v>
      </c>
      <c r="D32" s="21">
        <f t="shared" si="11"/>
        <v>0.20512820512820512</v>
      </c>
      <c r="E32">
        <f t="shared" si="12"/>
        <v>6</v>
      </c>
    </row>
    <row r="33" spans="1:5" ht="39.6" x14ac:dyDescent="0.2">
      <c r="A33" s="2"/>
      <c r="B33" s="1" t="s">
        <v>381</v>
      </c>
      <c r="C33" s="1">
        <f>COUNTIFS(集計用[工事書類の簡素化について、問題と感じていることをお答えください。],"*"&amp;$B33&amp;"*")</f>
        <v>4</v>
      </c>
      <c r="D33" s="21">
        <f t="shared" si="11"/>
        <v>0.10256410256410256</v>
      </c>
      <c r="E33">
        <f t="shared" si="12"/>
        <v>9</v>
      </c>
    </row>
    <row r="34" spans="1:5" ht="39.6" x14ac:dyDescent="0.2">
      <c r="A34" s="2"/>
      <c r="B34" s="1" t="s">
        <v>382</v>
      </c>
      <c r="C34" s="1">
        <f>COUNTIFS(集計用[工事書類の簡素化について、問題と感じていることをお答えください。],"*"&amp;$B34&amp;"*")</f>
        <v>6</v>
      </c>
      <c r="D34" s="21">
        <f t="shared" si="11"/>
        <v>0.15384615384615385</v>
      </c>
      <c r="E34">
        <f t="shared" si="12"/>
        <v>8</v>
      </c>
    </row>
    <row r="35" spans="1:5" x14ac:dyDescent="0.2">
      <c r="A35" s="2"/>
      <c r="B35" s="1" t="s">
        <v>559</v>
      </c>
      <c r="C35" s="1">
        <f>COUNTIFS(集計用[工事書類の簡素化について、問題と感じていることをお答えください。],"*"&amp;$B35&amp;"*")</f>
        <v>2</v>
      </c>
      <c r="D35" s="21">
        <f t="shared" si="11"/>
        <v>5.128205128205128E-2</v>
      </c>
      <c r="E35">
        <f t="shared" si="12"/>
        <v>10</v>
      </c>
    </row>
    <row r="36" spans="1:5" x14ac:dyDescent="0.2">
      <c r="A36" s="2"/>
      <c r="B36" s="1" t="s">
        <v>292</v>
      </c>
      <c r="C36" s="1">
        <f>集計用!D43</f>
        <v>39</v>
      </c>
      <c r="D36" s="21">
        <f t="shared" ref="D36" si="13">C36/C$36</f>
        <v>1</v>
      </c>
    </row>
    <row r="37" spans="1:5" x14ac:dyDescent="0.2">
      <c r="A37" s="2"/>
    </row>
    <row r="38" spans="1:5" x14ac:dyDescent="0.2">
      <c r="A38" s="2"/>
    </row>
    <row r="39" spans="1:5" x14ac:dyDescent="0.2">
      <c r="A39" s="2"/>
    </row>
    <row r="40" spans="1:5" x14ac:dyDescent="0.2">
      <c r="A40" s="2" t="s">
        <v>770</v>
      </c>
    </row>
    <row r="41" spans="1:5" x14ac:dyDescent="0.2">
      <c r="A41" s="2"/>
    </row>
    <row r="42" spans="1:5" x14ac:dyDescent="0.2">
      <c r="A42" s="2"/>
      <c r="C42" s="28" t="s">
        <v>130</v>
      </c>
      <c r="D42" s="29" t="s">
        <v>127</v>
      </c>
    </row>
    <row r="43" spans="1:5" x14ac:dyDescent="0.2">
      <c r="A43" s="2"/>
      <c r="B43" s="1" t="s">
        <v>280</v>
      </c>
      <c r="C43" s="1">
        <f>COUNTIFS(集計用[請負金額が一定金額未満の場合、工事現場に配置が求められている監理（主任）技術者について、ICTの活用等の一定の要件満たす場合には、専任工事現場を兼務できることとなりました。貴社では監理（主任）技術者に現場を兼務させたことはありますか。],$B43)</f>
        <v>12</v>
      </c>
      <c r="D43" s="14">
        <f>C43/C$45</f>
        <v>0.30769230769230771</v>
      </c>
    </row>
    <row r="44" spans="1:5" x14ac:dyDescent="0.2">
      <c r="A44" s="2"/>
      <c r="B44" s="1" t="s">
        <v>281</v>
      </c>
      <c r="C44" s="1">
        <f>COUNTIFS(集計用[請負金額が一定金額未満の場合、工事現場に配置が求められている監理（主任）技術者について、ICTの活用等の一定の要件満たす場合には、専任工事現場を兼務できることとなりました。貴社では監理（主任）技術者に現場を兼務させたことはありますか。],$B44)</f>
        <v>27</v>
      </c>
      <c r="D44" s="14">
        <f t="shared" ref="D44" si="14">C44/C$45</f>
        <v>0.69230769230769229</v>
      </c>
    </row>
    <row r="45" spans="1:5" x14ac:dyDescent="0.2">
      <c r="A45" s="2"/>
      <c r="B45" s="1" t="s">
        <v>112</v>
      </c>
      <c r="C45" s="1">
        <f>SUM(C43:C44)</f>
        <v>39</v>
      </c>
      <c r="D45" s="14">
        <f>SUM(D43:D44)</f>
        <v>1</v>
      </c>
    </row>
    <row r="46" spans="1:5" x14ac:dyDescent="0.2">
      <c r="E46" s="3"/>
    </row>
    <row r="49" spans="1:4" x14ac:dyDescent="0.2">
      <c r="A49" s="2" t="s">
        <v>771</v>
      </c>
      <c r="B49"/>
      <c r="C49"/>
    </row>
    <row r="50" spans="1:4" x14ac:dyDescent="0.2">
      <c r="A50" s="2"/>
      <c r="B50"/>
      <c r="C50"/>
    </row>
    <row r="51" spans="1:4" x14ac:dyDescent="0.2">
      <c r="A51" s="2"/>
      <c r="B51" s="2"/>
      <c r="C51"/>
    </row>
    <row r="52" spans="1:4" x14ac:dyDescent="0.2">
      <c r="A52" s="2"/>
      <c r="B52"/>
      <c r="C52" s="29" t="s">
        <v>130</v>
      </c>
      <c r="D52" s="29" t="s">
        <v>127</v>
      </c>
    </row>
    <row r="53" spans="1:4" x14ac:dyDescent="0.2">
      <c r="A53" s="2"/>
      <c r="B53" t="s">
        <v>280</v>
      </c>
      <c r="C53">
        <f>COUNTIFS(集計用[工事現場ごとに専任で置くこととされている監理（主任）技術者について、ICTの活用等の一定の要件を満たす場合、営業所技術者等が当該工事の監理（主任）技術者の職務を兼務することが可能となっています。貴社では営業所技術者に監理（主任）技術者を兼務させたことはありますか。],$B53)</f>
        <v>2</v>
      </c>
      <c r="D53" s="14">
        <f>C53/C$55</f>
        <v>5.128205128205128E-2</v>
      </c>
    </row>
    <row r="54" spans="1:4" x14ac:dyDescent="0.2">
      <c r="A54" s="2"/>
      <c r="B54" t="s">
        <v>281</v>
      </c>
      <c r="C54">
        <f>COUNTIFS(集計用[工事現場ごとに専任で置くこととされている監理（主任）技術者について、ICTの活用等の一定の要件を満たす場合、営業所技術者等が当該工事の監理（主任）技術者の職務を兼務することが可能となっています。貴社では営業所技術者に監理（主任）技術者を兼務させたことはありますか。],$B54)</f>
        <v>37</v>
      </c>
      <c r="D54" s="14">
        <f>C54/C$55</f>
        <v>0.94871794871794868</v>
      </c>
    </row>
    <row r="55" spans="1:4" x14ac:dyDescent="0.2">
      <c r="A55" s="2"/>
      <c r="B55" t="s">
        <v>112</v>
      </c>
      <c r="C55">
        <f>SUM(C53:C54)</f>
        <v>39</v>
      </c>
      <c r="D55" s="14">
        <f>SUM(D53:D54)</f>
        <v>1</v>
      </c>
    </row>
    <row r="56" spans="1:4" x14ac:dyDescent="0.2">
      <c r="A56" s="2"/>
      <c r="B56"/>
      <c r="C56"/>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J70"/>
  <sheetViews>
    <sheetView workbookViewId="0"/>
  </sheetViews>
  <sheetFormatPr defaultRowHeight="13.2" x14ac:dyDescent="0.2"/>
  <cols>
    <col min="1" max="1" width="9" style="4"/>
    <col min="2" max="3" width="17.33203125" style="4" customWidth="1"/>
    <col min="4" max="10" width="9" style="4"/>
  </cols>
  <sheetData>
    <row r="1" spans="1:5" x14ac:dyDescent="0.2">
      <c r="A1" s="6" t="s">
        <v>672</v>
      </c>
    </row>
    <row r="2" spans="1:5" x14ac:dyDescent="0.2">
      <c r="A2" s="6"/>
    </row>
    <row r="3" spans="1:5" x14ac:dyDescent="0.2">
      <c r="A3" s="6"/>
      <c r="C3" s="4" t="s">
        <v>201</v>
      </c>
      <c r="D3" s="4" t="s">
        <v>202</v>
      </c>
    </row>
    <row r="4" spans="1:5" x14ac:dyDescent="0.2">
      <c r="A4" s="6"/>
      <c r="B4" s="4" t="s">
        <v>102</v>
      </c>
      <c r="C4" s="4">
        <f>COUNTIFS(集計用[直近１年間（令和６年６月１日～令和７年５月３１日）とその前の１年間とを比べて、受注の状況はいかがですか。],$B4)</f>
        <v>1</v>
      </c>
      <c r="D4" s="12">
        <f>C4/C$9</f>
        <v>2.564102564102564E-2</v>
      </c>
    </row>
    <row r="5" spans="1:5" x14ac:dyDescent="0.2">
      <c r="A5" s="6"/>
      <c r="B5" s="4" t="s">
        <v>54</v>
      </c>
      <c r="C5" s="4">
        <f>COUNTIFS(集計用[直近１年間（令和６年６月１日～令和７年５月３１日）とその前の１年間とを比べて、受注の状況はいかがですか。],$B5)</f>
        <v>7</v>
      </c>
      <c r="D5" s="12">
        <f t="shared" ref="D5:D9" si="0">C5/C$9</f>
        <v>0.17948717948717949</v>
      </c>
    </row>
    <row r="6" spans="1:5" x14ac:dyDescent="0.2">
      <c r="A6" s="6"/>
      <c r="B6" s="4" t="s">
        <v>72</v>
      </c>
      <c r="C6" s="4">
        <f>COUNTIFS(集計用[直近１年間（令和６年６月１日～令和７年５月３１日）とその前の１年間とを比べて、受注の状況はいかがですか。],$B6)</f>
        <v>17</v>
      </c>
      <c r="D6" s="12">
        <f t="shared" si="0"/>
        <v>0.4358974358974359</v>
      </c>
    </row>
    <row r="7" spans="1:5" x14ac:dyDescent="0.2">
      <c r="A7" s="6"/>
      <c r="B7" s="4" t="s">
        <v>53</v>
      </c>
      <c r="C7" s="4">
        <f>COUNTIFS(集計用[直近１年間（令和６年６月１日～令和７年５月３１日）とその前の１年間とを比べて、受注の状況はいかがですか。],$B7)</f>
        <v>13</v>
      </c>
      <c r="D7" s="12">
        <f t="shared" si="0"/>
        <v>0.33333333333333331</v>
      </c>
    </row>
    <row r="8" spans="1:5" x14ac:dyDescent="0.2">
      <c r="A8" s="6"/>
      <c r="B8" s="4" t="s">
        <v>88</v>
      </c>
      <c r="C8" s="4">
        <f>COUNTIFS(集計用[直近１年間（令和６年６月１日～令和７年５月３１日）とその前の１年間とを比べて、受注の状況はいかがですか。],$B8)</f>
        <v>1</v>
      </c>
      <c r="D8" s="12">
        <f t="shared" si="0"/>
        <v>2.564102564102564E-2</v>
      </c>
    </row>
    <row r="9" spans="1:5" x14ac:dyDescent="0.2">
      <c r="A9" s="6"/>
      <c r="B9" s="4" t="s">
        <v>112</v>
      </c>
      <c r="C9" s="4">
        <f>SUM(C4:C8)</f>
        <v>39</v>
      </c>
      <c r="D9" s="12">
        <f t="shared" si="0"/>
        <v>1</v>
      </c>
    </row>
    <row r="10" spans="1:5" x14ac:dyDescent="0.2">
      <c r="A10" s="6"/>
    </row>
    <row r="11" spans="1:5" x14ac:dyDescent="0.2">
      <c r="A11" s="6"/>
    </row>
    <row r="13" spans="1:5" x14ac:dyDescent="0.2">
      <c r="A13" s="6" t="s">
        <v>772</v>
      </c>
    </row>
    <row r="14" spans="1:5" x14ac:dyDescent="0.2">
      <c r="A14" s="6"/>
    </row>
    <row r="15" spans="1:5" x14ac:dyDescent="0.2">
      <c r="A15" s="6"/>
      <c r="C15" s="4" t="s">
        <v>201</v>
      </c>
      <c r="D15" s="4" t="s">
        <v>202</v>
      </c>
    </row>
    <row r="16" spans="1:5" x14ac:dyDescent="0.2">
      <c r="A16" s="6"/>
      <c r="B16" s="4" t="s">
        <v>207</v>
      </c>
      <c r="C16" s="4">
        <f>COUNTIFS(集計用[「悪くなってきた」、「悪い」と回答された方に伺います。受注の状況が悪化傾向にある主な要因についてお答えください。],"*"&amp;$B16&amp;"*")</f>
        <v>9</v>
      </c>
      <c r="D16" s="12">
        <f>C16/C$24</f>
        <v>0.6428571428571429</v>
      </c>
      <c r="E16" s="4">
        <f>RANK(D16,$D$16:$D$23,0)</f>
        <v>2</v>
      </c>
    </row>
    <row r="17" spans="1:5" x14ac:dyDescent="0.2">
      <c r="A17" s="6"/>
      <c r="B17" s="4" t="s">
        <v>108</v>
      </c>
      <c r="C17" s="4">
        <f>COUNTIFS(集計用[「悪くなってきた」、「悪い」と回答された方に伺います。受注の状況が悪化傾向にある主な要因についてお答えください。],"*"&amp;$B17&amp;"*")</f>
        <v>7</v>
      </c>
      <c r="D17" s="12">
        <f t="shared" ref="D17:D23" si="1">C17/C$24</f>
        <v>0.5</v>
      </c>
      <c r="E17" s="4">
        <f t="shared" ref="E17:E23" si="2">RANK(D17,$D$16:$D$23,0)</f>
        <v>3</v>
      </c>
    </row>
    <row r="18" spans="1:5" x14ac:dyDescent="0.2">
      <c r="A18" s="6"/>
      <c r="B18" s="4" t="s">
        <v>128</v>
      </c>
      <c r="C18" s="4">
        <f>COUNTIFS(集計用[「悪くなってきた」、「悪い」と回答された方に伺います。受注の状況が悪化傾向にある主な要因についてお答えください。],"*"&amp;$B18&amp;"*")</f>
        <v>11</v>
      </c>
      <c r="D18" s="12">
        <f t="shared" si="1"/>
        <v>0.7857142857142857</v>
      </c>
      <c r="E18" s="4">
        <f t="shared" si="2"/>
        <v>1</v>
      </c>
    </row>
    <row r="19" spans="1:5" x14ac:dyDescent="0.2">
      <c r="A19" s="6"/>
      <c r="B19" s="4" t="s">
        <v>289</v>
      </c>
      <c r="C19" s="4">
        <f>COUNTIFS(集計用[「悪くなってきた」、「悪い」と回答された方に伺います。受注の状況が悪化傾向にある主な要因についてお答えください。],"*"&amp;$B19&amp;"*")</f>
        <v>5</v>
      </c>
      <c r="D19" s="12">
        <f t="shared" si="1"/>
        <v>0.35714285714285715</v>
      </c>
      <c r="E19" s="4">
        <f t="shared" si="2"/>
        <v>5</v>
      </c>
    </row>
    <row r="20" spans="1:5" x14ac:dyDescent="0.2">
      <c r="A20" s="6"/>
      <c r="B20" s="4" t="s">
        <v>1425</v>
      </c>
      <c r="C20" s="4">
        <f>COUNTIFS(集計用[「悪くなってきた」、「悪い」と回答された方に伺います。受注の状況が悪化傾向にある主な要因についてお答えください。],"*"&amp;$B20&amp;"*")</f>
        <v>7</v>
      </c>
      <c r="D20" s="12">
        <f t="shared" si="1"/>
        <v>0.5</v>
      </c>
      <c r="E20" s="4">
        <f t="shared" si="2"/>
        <v>3</v>
      </c>
    </row>
    <row r="21" spans="1:5" x14ac:dyDescent="0.2">
      <c r="A21" s="6"/>
      <c r="B21" s="4" t="s">
        <v>208</v>
      </c>
      <c r="C21" s="4">
        <f>COUNTIFS(集計用[「悪くなってきた」、「悪い」と回答された方に伺います。受注の状況が悪化傾向にある主な要因についてお答えください。],"*"&amp;$B21&amp;"*")</f>
        <v>5</v>
      </c>
      <c r="D21" s="12">
        <f t="shared" si="1"/>
        <v>0.35714285714285715</v>
      </c>
      <c r="E21" s="4">
        <f t="shared" si="2"/>
        <v>5</v>
      </c>
    </row>
    <row r="22" spans="1:5" x14ac:dyDescent="0.2">
      <c r="A22" s="6"/>
      <c r="B22" s="4" t="s">
        <v>209</v>
      </c>
      <c r="C22" s="4">
        <f>COUNTIFS(集計用[「悪くなってきた」、「悪い」と回答された方に伺います。受注の状況が悪化傾向にある主な要因についてお答えください。],"*"&amp;$B22&amp;"*")</f>
        <v>3</v>
      </c>
      <c r="D22" s="12">
        <f t="shared" si="1"/>
        <v>0.21428571428571427</v>
      </c>
      <c r="E22" s="4">
        <f t="shared" si="2"/>
        <v>7</v>
      </c>
    </row>
    <row r="23" spans="1:5" x14ac:dyDescent="0.2">
      <c r="A23" s="6"/>
      <c r="B23" s="4" t="s">
        <v>559</v>
      </c>
      <c r="C23" s="4">
        <f>COUNTIFS(集計用[「悪くなってきた」、「悪い」と回答された方に伺います。受注の状況が悪化傾向にある主な要因についてお答えください。],"*"&amp;$B23&amp;"*")</f>
        <v>0</v>
      </c>
      <c r="D23" s="12">
        <f t="shared" si="1"/>
        <v>0</v>
      </c>
      <c r="E23" s="4">
        <f t="shared" si="2"/>
        <v>8</v>
      </c>
    </row>
    <row r="24" spans="1:5" x14ac:dyDescent="0.2">
      <c r="A24" s="6"/>
      <c r="B24" s="4" t="s">
        <v>210</v>
      </c>
      <c r="C24" s="4">
        <f>SUM(C7:C8)</f>
        <v>14</v>
      </c>
      <c r="D24" s="12"/>
    </row>
    <row r="25" spans="1:5" x14ac:dyDescent="0.2">
      <c r="A25" s="6"/>
    </row>
    <row r="26" spans="1:5" x14ac:dyDescent="0.2">
      <c r="A26" s="6"/>
    </row>
    <row r="28" spans="1:5" x14ac:dyDescent="0.2">
      <c r="A28" s="6" t="s">
        <v>773</v>
      </c>
    </row>
    <row r="29" spans="1:5" x14ac:dyDescent="0.2">
      <c r="A29" s="6"/>
    </row>
    <row r="30" spans="1:5" x14ac:dyDescent="0.2">
      <c r="A30" s="6"/>
      <c r="C30" s="4" t="s">
        <v>201</v>
      </c>
      <c r="D30" s="4" t="s">
        <v>202</v>
      </c>
    </row>
    <row r="31" spans="1:5" x14ac:dyDescent="0.2">
      <c r="A31" s="6"/>
      <c r="B31" s="4" t="s">
        <v>102</v>
      </c>
      <c r="C31" s="4">
        <f>COUNTIFS(集計用[直近決算（令和６年度決算）とその前の決算とを比べて、利益の状況はどのようになっていますか。],$B31)</f>
        <v>3</v>
      </c>
      <c r="D31" s="12">
        <f t="shared" ref="D31:D36" si="3">C31/C$36</f>
        <v>7.6923076923076927E-2</v>
      </c>
    </row>
    <row r="32" spans="1:5" x14ac:dyDescent="0.2">
      <c r="A32" s="6"/>
      <c r="B32" s="4" t="s">
        <v>54</v>
      </c>
      <c r="C32" s="4">
        <f>COUNTIFS(集計用[直近決算（令和６年度決算）とその前の決算とを比べて、利益の状況はどのようになっていますか。],$B32)</f>
        <v>12</v>
      </c>
      <c r="D32" s="12">
        <f t="shared" si="3"/>
        <v>0.30769230769230771</v>
      </c>
    </row>
    <row r="33" spans="1:5" x14ac:dyDescent="0.2">
      <c r="A33" s="6"/>
      <c r="B33" s="4" t="s">
        <v>72</v>
      </c>
      <c r="C33" s="4">
        <f>COUNTIFS(集計用[直近決算（令和６年度決算）とその前の決算とを比べて、利益の状況はどのようになっていますか。],$B33)</f>
        <v>19</v>
      </c>
      <c r="D33" s="12">
        <f t="shared" si="3"/>
        <v>0.48717948717948717</v>
      </c>
    </row>
    <row r="34" spans="1:5" x14ac:dyDescent="0.2">
      <c r="A34" s="6"/>
      <c r="B34" s="4" t="s">
        <v>53</v>
      </c>
      <c r="C34" s="4">
        <f>COUNTIFS(集計用[直近決算（令和６年度決算）とその前の決算とを比べて、利益の状況はどのようになっていますか。],$B34)</f>
        <v>5</v>
      </c>
      <c r="D34" s="12">
        <f t="shared" si="3"/>
        <v>0.12820512820512819</v>
      </c>
    </row>
    <row r="35" spans="1:5" x14ac:dyDescent="0.2">
      <c r="A35" s="6"/>
      <c r="B35" s="4" t="s">
        <v>88</v>
      </c>
      <c r="C35" s="4">
        <f>COUNTIFS(集計用[直近決算（令和６年度決算）とその前の決算とを比べて、利益の状況はどのようになっていますか。],$B35)</f>
        <v>0</v>
      </c>
      <c r="D35" s="12">
        <f t="shared" si="3"/>
        <v>0</v>
      </c>
    </row>
    <row r="36" spans="1:5" x14ac:dyDescent="0.2">
      <c r="A36" s="6"/>
      <c r="B36" s="4" t="s">
        <v>204</v>
      </c>
      <c r="C36" s="4">
        <f>SUM(C31:C35)</f>
        <v>39</v>
      </c>
      <c r="D36" s="12">
        <f t="shared" si="3"/>
        <v>1</v>
      </c>
    </row>
    <row r="37" spans="1:5" x14ac:dyDescent="0.2">
      <c r="A37" s="6"/>
    </row>
    <row r="38" spans="1:5" x14ac:dyDescent="0.2">
      <c r="A38" s="6"/>
    </row>
    <row r="39" spans="1:5" x14ac:dyDescent="0.2">
      <c r="A39" s="6"/>
    </row>
    <row r="40" spans="1:5" x14ac:dyDescent="0.2">
      <c r="A40" s="6" t="s">
        <v>774</v>
      </c>
    </row>
    <row r="41" spans="1:5" x14ac:dyDescent="0.2">
      <c r="A41" s="6"/>
    </row>
    <row r="42" spans="1:5" x14ac:dyDescent="0.2">
      <c r="A42" s="6"/>
      <c r="C42" s="4" t="s">
        <v>201</v>
      </c>
      <c r="D42" s="4" t="s">
        <v>202</v>
      </c>
    </row>
    <row r="43" spans="1:5" x14ac:dyDescent="0.2">
      <c r="A43" s="6"/>
      <c r="B43" s="4" t="s">
        <v>388</v>
      </c>
      <c r="C43" s="4">
        <f>COUNTIFS(集計用[「悪くなってきた」、「悪い」と回答された方に伺います。利益の状況が悪化傾向にある主な要因についてお答えください。],"*"&amp;$B43&amp;"*")</f>
        <v>1</v>
      </c>
      <c r="D43" s="18">
        <f t="shared" ref="D43:D52" si="4">C43/C$52</f>
        <v>0.2</v>
      </c>
      <c r="E43" s="4">
        <f>RANK(D43,$D$43:$D$51,0)</f>
        <v>3</v>
      </c>
    </row>
    <row r="44" spans="1:5" x14ac:dyDescent="0.2">
      <c r="A44" s="6"/>
      <c r="B44" s="4" t="s">
        <v>391</v>
      </c>
      <c r="C44" s="4">
        <f>COUNTIFS(集計用[「悪くなってきた」、「悪い」と回答された方に伺います。利益の状況が悪化傾向にある主な要因についてお答えください。],"*"&amp;$B44&amp;"*")</f>
        <v>5</v>
      </c>
      <c r="D44" s="18">
        <f t="shared" si="4"/>
        <v>1</v>
      </c>
      <c r="E44" s="4">
        <f t="shared" ref="E44:E51" si="5">RANK(D44,$D$43:$D$51,0)</f>
        <v>1</v>
      </c>
    </row>
    <row r="45" spans="1:5" x14ac:dyDescent="0.2">
      <c r="A45" s="6"/>
      <c r="B45" s="4" t="s">
        <v>1429</v>
      </c>
      <c r="C45" s="4">
        <f>COUNTIFS(集計用[「悪くなってきた」、「悪い」と回答された方に伺います。利益の状況が悪化傾向にある主な要因についてお答えください。],"*"&amp;$B45&amp;"*")</f>
        <v>1</v>
      </c>
      <c r="D45" s="18">
        <f t="shared" si="4"/>
        <v>0.2</v>
      </c>
      <c r="E45" s="4">
        <f t="shared" si="5"/>
        <v>3</v>
      </c>
    </row>
    <row r="46" spans="1:5" x14ac:dyDescent="0.2">
      <c r="A46" s="6"/>
      <c r="B46" s="4" t="s">
        <v>389</v>
      </c>
      <c r="C46" s="4">
        <f>COUNTIFS(集計用[「悪くなってきた」、「悪い」と回答された方に伺います。利益の状況が悪化傾向にある主な要因についてお答えください。],"*"&amp;$B46&amp;"*")</f>
        <v>0</v>
      </c>
      <c r="D46" s="18">
        <f t="shared" si="4"/>
        <v>0</v>
      </c>
      <c r="E46" s="4">
        <f t="shared" si="5"/>
        <v>6</v>
      </c>
    </row>
    <row r="47" spans="1:5" x14ac:dyDescent="0.2">
      <c r="A47" s="6"/>
      <c r="B47" s="4" t="s">
        <v>390</v>
      </c>
      <c r="C47" s="4">
        <f>COUNTIFS(集計用[「悪くなってきた」、「悪い」と回答された方に伺います。利益の状況が悪化傾向にある主な要因についてお答えください。],"*"&amp;$B47&amp;"*")</f>
        <v>4</v>
      </c>
      <c r="D47" s="18">
        <f t="shared" si="4"/>
        <v>0.8</v>
      </c>
      <c r="E47" s="4">
        <f t="shared" si="5"/>
        <v>2</v>
      </c>
    </row>
    <row r="48" spans="1:5" x14ac:dyDescent="0.2">
      <c r="A48" s="6"/>
      <c r="B48" s="4" t="s">
        <v>393</v>
      </c>
      <c r="C48" s="4">
        <f>COUNTIFS(集計用[「悪くなってきた」、「悪い」と回答された方に伺います。利益の状況が悪化傾向にある主な要因についてお答えください。],"*"&amp;$B48&amp;"*")</f>
        <v>0</v>
      </c>
      <c r="D48" s="18">
        <f t="shared" si="4"/>
        <v>0</v>
      </c>
      <c r="E48" s="4">
        <f t="shared" si="5"/>
        <v>6</v>
      </c>
    </row>
    <row r="49" spans="1:5" x14ac:dyDescent="0.2">
      <c r="A49" s="6"/>
      <c r="B49" s="4" t="s">
        <v>392</v>
      </c>
      <c r="C49" s="4">
        <f>COUNTIFS(集計用[「悪くなってきた」、「悪い」と回答された方に伺います。利益の状況が悪化傾向にある主な要因についてお答えください。],"*"&amp;$B49&amp;"*")</f>
        <v>1</v>
      </c>
      <c r="D49" s="18">
        <f t="shared" si="4"/>
        <v>0.2</v>
      </c>
      <c r="E49" s="4">
        <f t="shared" si="5"/>
        <v>3</v>
      </c>
    </row>
    <row r="50" spans="1:5" x14ac:dyDescent="0.2">
      <c r="A50" s="6"/>
      <c r="B50" s="4" t="s">
        <v>212</v>
      </c>
      <c r="C50" s="4">
        <f>COUNTIFS(集計用[「悪くなってきた」、「悪い」と回答された方に伺います。利益の状況が悪化傾向にある主な要因についてお答えください。],"*"&amp;$B50&amp;"*")</f>
        <v>0</v>
      </c>
      <c r="D50" s="18">
        <f t="shared" si="4"/>
        <v>0</v>
      </c>
      <c r="E50" s="4">
        <f t="shared" si="5"/>
        <v>6</v>
      </c>
    </row>
    <row r="51" spans="1:5" x14ac:dyDescent="0.2">
      <c r="A51" s="6"/>
      <c r="B51" s="4" t="s">
        <v>559</v>
      </c>
      <c r="C51" s="4">
        <f>COUNTIFS(集計用[「悪くなってきた」、「悪い」と回答された方に伺います。利益の状況が悪化傾向にある主な要因についてお答えください。],"*"&amp;$B51&amp;"*")</f>
        <v>0</v>
      </c>
      <c r="D51" s="18">
        <f t="shared" si="4"/>
        <v>0</v>
      </c>
      <c r="E51" s="4">
        <f t="shared" si="5"/>
        <v>6</v>
      </c>
    </row>
    <row r="52" spans="1:5" x14ac:dyDescent="0.2">
      <c r="A52" s="6"/>
      <c r="B52" s="4" t="s">
        <v>210</v>
      </c>
      <c r="C52" s="4">
        <f>SUM(C34:C35)</f>
        <v>5</v>
      </c>
      <c r="D52" s="18">
        <f t="shared" si="4"/>
        <v>1</v>
      </c>
    </row>
    <row r="53" spans="1:5" x14ac:dyDescent="0.2">
      <c r="A53" s="6"/>
    </row>
    <row r="54" spans="1:5" x14ac:dyDescent="0.2">
      <c r="A54" s="6"/>
    </row>
    <row r="55" spans="1:5" x14ac:dyDescent="0.2">
      <c r="A55" s="6"/>
    </row>
    <row r="56" spans="1:5" x14ac:dyDescent="0.2">
      <c r="A56" s="6"/>
    </row>
    <row r="57" spans="1:5" x14ac:dyDescent="0.2">
      <c r="A57" s="6"/>
    </row>
    <row r="58" spans="1:5" x14ac:dyDescent="0.2">
      <c r="A58" s="6"/>
    </row>
    <row r="59" spans="1:5" x14ac:dyDescent="0.2">
      <c r="B59" s="5"/>
      <c r="C59" s="5"/>
      <c r="E59" s="12"/>
    </row>
    <row r="60" spans="1:5" x14ac:dyDescent="0.2">
      <c r="B60" s="5"/>
      <c r="C60" s="5"/>
      <c r="E60" s="12"/>
    </row>
    <row r="61" spans="1:5" x14ac:dyDescent="0.2">
      <c r="B61" s="5"/>
      <c r="C61" s="5"/>
      <c r="E61" s="12"/>
    </row>
    <row r="62" spans="1:5" x14ac:dyDescent="0.2">
      <c r="B62" s="5"/>
      <c r="C62" s="5"/>
      <c r="E62" s="12"/>
    </row>
    <row r="63" spans="1:5" x14ac:dyDescent="0.2">
      <c r="B63" s="5"/>
      <c r="C63" s="5"/>
      <c r="E63" s="12"/>
    </row>
    <row r="66" spans="5:5" x14ac:dyDescent="0.2">
      <c r="E66" s="11"/>
    </row>
    <row r="67" spans="5:5" x14ac:dyDescent="0.2">
      <c r="E67" s="11"/>
    </row>
    <row r="68" spans="5:5" x14ac:dyDescent="0.2">
      <c r="E68" s="11"/>
    </row>
    <row r="69" spans="5:5" x14ac:dyDescent="0.2">
      <c r="E69" s="11"/>
    </row>
    <row r="70" spans="5:5" x14ac:dyDescent="0.2">
      <c r="E70" s="11"/>
    </row>
  </sheetData>
  <phoneticPr fontId="2"/>
  <pageMargins left="0.7" right="0.7" top="0.75" bottom="0.75" header="0.3" footer="0.3"/>
  <pageSetup paperSize="8" scale="5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66"/>
  <sheetViews>
    <sheetView workbookViewId="0"/>
  </sheetViews>
  <sheetFormatPr defaultRowHeight="13.2" x14ac:dyDescent="0.2"/>
  <cols>
    <col min="2" max="3" width="19.33203125" style="1" customWidth="1"/>
    <col min="4" max="4" width="11" bestFit="1" customWidth="1"/>
  </cols>
  <sheetData>
    <row r="1" spans="1:5" x14ac:dyDescent="0.2">
      <c r="A1" s="2" t="s">
        <v>678</v>
      </c>
    </row>
    <row r="2" spans="1:5" x14ac:dyDescent="0.2">
      <c r="A2" s="2"/>
    </row>
    <row r="3" spans="1:5" x14ac:dyDescent="0.2">
      <c r="A3" s="2"/>
      <c r="C3" s="1" t="s">
        <v>213</v>
      </c>
      <c r="D3" t="s">
        <v>214</v>
      </c>
    </row>
    <row r="4" spans="1:5" ht="26.4" x14ac:dyDescent="0.2">
      <c r="A4" s="2"/>
      <c r="B4" s="1" t="s">
        <v>215</v>
      </c>
      <c r="C4" s="1">
        <f>COUNTIFS(集計用[貴社が今後も地域建設業として持続性を確保していくために課題として考えていることは何ですか（複数回答可）。],"*"&amp;$B4&amp;"*")</f>
        <v>36</v>
      </c>
      <c r="D4" s="14">
        <f t="shared" ref="D4:D16" si="0">C4/C$17</f>
        <v>0.92307692307692313</v>
      </c>
      <c r="E4">
        <f t="shared" ref="E4:E16" si="1">RANK(D4,$D$4:$D$16,0)</f>
        <v>1</v>
      </c>
    </row>
    <row r="5" spans="1:5" x14ac:dyDescent="0.2">
      <c r="A5" s="2"/>
      <c r="B5" s="1" t="s">
        <v>216</v>
      </c>
      <c r="C5" s="1">
        <f>COUNTIFS(集計用[貴社が今後も地域建設業として持続性を確保していくために課題として考えていることは何ですか（複数回答可）。],"*"&amp;$B5&amp;"*")</f>
        <v>26</v>
      </c>
      <c r="D5" s="14">
        <f t="shared" si="0"/>
        <v>0.66666666666666663</v>
      </c>
      <c r="E5">
        <f t="shared" si="1"/>
        <v>2</v>
      </c>
    </row>
    <row r="6" spans="1:5" ht="39.6" x14ac:dyDescent="0.2">
      <c r="A6" s="2"/>
      <c r="B6" s="1" t="s">
        <v>218</v>
      </c>
      <c r="C6" s="1">
        <f>COUNTIFS(集計用[貴社が今後も地域建設業として持続性を確保していくために課題として考えていることは何ですか（複数回答可）。],"*"&amp;$B6&amp;"*")</f>
        <v>20</v>
      </c>
      <c r="D6" s="14">
        <f t="shared" si="0"/>
        <v>0.51282051282051277</v>
      </c>
      <c r="E6">
        <f t="shared" si="1"/>
        <v>3</v>
      </c>
    </row>
    <row r="7" spans="1:5" x14ac:dyDescent="0.2">
      <c r="A7" s="2"/>
      <c r="B7" s="1" t="s">
        <v>217</v>
      </c>
      <c r="C7" s="1">
        <f>COUNTIFS(集計用[貴社が今後も地域建設業として持続性を確保していくために課題として考えていることは何ですか（複数回答可）。],"*"&amp;$B7&amp;"*")</f>
        <v>18</v>
      </c>
      <c r="D7" s="14">
        <f t="shared" si="0"/>
        <v>0.46153846153846156</v>
      </c>
      <c r="E7">
        <f t="shared" si="1"/>
        <v>4</v>
      </c>
    </row>
    <row r="8" spans="1:5" x14ac:dyDescent="0.2">
      <c r="A8" s="2"/>
      <c r="B8" s="1" t="s">
        <v>396</v>
      </c>
      <c r="C8" s="1">
        <f>COUNTIFS(集計用[貴社が今後も地域建設業として持続性を確保していくために課題として考えていることは何ですか（複数回答可）。],"*"&amp;$B8&amp;"*")</f>
        <v>15</v>
      </c>
      <c r="D8" s="14">
        <f t="shared" si="0"/>
        <v>0.38461538461538464</v>
      </c>
      <c r="E8">
        <f t="shared" si="1"/>
        <v>6</v>
      </c>
    </row>
    <row r="9" spans="1:5" x14ac:dyDescent="0.2">
      <c r="A9" s="2"/>
      <c r="B9" s="1" t="s">
        <v>398</v>
      </c>
      <c r="C9" s="1">
        <f>COUNTIFS(集計用[貴社が今後も地域建設業として持続性を確保していくために課題として考えていることは何ですか（複数回答可）。],"*"&amp;$B9&amp;"*")</f>
        <v>12</v>
      </c>
      <c r="D9" s="14">
        <f t="shared" si="0"/>
        <v>0.30769230769230771</v>
      </c>
      <c r="E9">
        <f t="shared" si="1"/>
        <v>8</v>
      </c>
    </row>
    <row r="10" spans="1:5" x14ac:dyDescent="0.2">
      <c r="A10" s="2"/>
      <c r="B10" s="1" t="s">
        <v>220</v>
      </c>
      <c r="C10" s="1">
        <f>COUNTIFS(集計用[貴社が今後も地域建設業として持続性を確保していくために課題として考えていることは何ですか（複数回答可）。],"*"&amp;$B10&amp;"*")</f>
        <v>14</v>
      </c>
      <c r="D10" s="14">
        <f t="shared" si="0"/>
        <v>0.35897435897435898</v>
      </c>
      <c r="E10">
        <f t="shared" si="1"/>
        <v>7</v>
      </c>
    </row>
    <row r="11" spans="1:5" ht="39.6" x14ac:dyDescent="0.2">
      <c r="A11" s="2"/>
      <c r="B11" s="1" t="s">
        <v>399</v>
      </c>
      <c r="C11" s="1">
        <f>COUNTIFS(集計用[貴社が今後も地域建設業として持続性を確保していくために課題として考えていることは何ですか（複数回答可）。],"*"&amp;$B11&amp;"*")</f>
        <v>11</v>
      </c>
      <c r="D11" s="14">
        <f t="shared" si="0"/>
        <v>0.28205128205128205</v>
      </c>
      <c r="E11">
        <f t="shared" si="1"/>
        <v>9</v>
      </c>
    </row>
    <row r="12" spans="1:5" x14ac:dyDescent="0.2">
      <c r="A12" s="2"/>
      <c r="B12" s="1" t="s">
        <v>219</v>
      </c>
      <c r="C12" s="1">
        <f>COUNTIFS(集計用[貴社が今後も地域建設業として持続性を確保していくために課題として考えていることは何ですか（複数回答可）。],"*"&amp;$B12&amp;"*")</f>
        <v>16</v>
      </c>
      <c r="D12" s="14">
        <f t="shared" si="0"/>
        <v>0.41025641025641024</v>
      </c>
      <c r="E12">
        <f t="shared" si="1"/>
        <v>5</v>
      </c>
    </row>
    <row r="13" spans="1:5" x14ac:dyDescent="0.2">
      <c r="A13" s="2"/>
      <c r="B13" s="1" t="s">
        <v>397</v>
      </c>
      <c r="C13" s="1">
        <f>COUNTIFS(集計用[貴社が今後も地域建設業として持続性を確保していくために課題として考えていることは何ですか（複数回答可）。],"*"&amp;$B13&amp;"*")</f>
        <v>8</v>
      </c>
      <c r="D13" s="14">
        <f t="shared" si="0"/>
        <v>0.20512820512820512</v>
      </c>
      <c r="E13">
        <f t="shared" si="1"/>
        <v>10</v>
      </c>
    </row>
    <row r="14" spans="1:5" ht="39.6" x14ac:dyDescent="0.2">
      <c r="A14" s="2"/>
      <c r="B14" s="1" t="s">
        <v>400</v>
      </c>
      <c r="C14" s="1">
        <f>COUNTIFS(集計用[貴社が今後も地域建設業として持続性を確保していくために課題として考えていることは何ですか（複数回答可）。],"*"&amp;$B14&amp;"*")</f>
        <v>5</v>
      </c>
      <c r="D14" s="14">
        <f t="shared" si="0"/>
        <v>0.12820512820512819</v>
      </c>
      <c r="E14">
        <f t="shared" si="1"/>
        <v>11</v>
      </c>
    </row>
    <row r="15" spans="1:5" x14ac:dyDescent="0.2">
      <c r="A15" s="2"/>
      <c r="B15" s="1" t="s">
        <v>577</v>
      </c>
      <c r="C15" s="1">
        <f>COUNTIFS(集計用[貴社が今後も地域建設業として持続性を確保していくために課題として考えていることは何ですか（複数回答可）。],"*"&amp;$B15&amp;"*")</f>
        <v>0</v>
      </c>
      <c r="D15" s="14">
        <f t="shared" si="0"/>
        <v>0</v>
      </c>
      <c r="E15">
        <f t="shared" si="1"/>
        <v>13</v>
      </c>
    </row>
    <row r="16" spans="1:5" x14ac:dyDescent="0.2">
      <c r="A16" s="2"/>
      <c r="B16" s="1" t="s">
        <v>87</v>
      </c>
      <c r="C16" s="1">
        <f>COUNTIFS(集計用[貴社が今後も地域建設業として持続性を確保していくために課題として考えていることは何ですか（複数回答可）。],"*"&amp;$B16&amp;"*")</f>
        <v>1</v>
      </c>
      <c r="D16" s="14">
        <f t="shared" si="0"/>
        <v>2.564102564102564E-2</v>
      </c>
      <c r="E16">
        <f t="shared" si="1"/>
        <v>12</v>
      </c>
    </row>
    <row r="17" spans="1:5" x14ac:dyDescent="0.2">
      <c r="A17" s="2"/>
      <c r="B17" s="1" t="s">
        <v>575</v>
      </c>
      <c r="C17" s="1">
        <f>集計用!D43</f>
        <v>39</v>
      </c>
      <c r="D17" s="14"/>
    </row>
    <row r="18" spans="1:5" x14ac:dyDescent="0.2">
      <c r="A18" s="2"/>
    </row>
    <row r="19" spans="1:5" x14ac:dyDescent="0.2">
      <c r="A19" s="2"/>
    </row>
    <row r="21" spans="1:5" x14ac:dyDescent="0.2">
      <c r="A21" s="2" t="s">
        <v>775</v>
      </c>
    </row>
    <row r="22" spans="1:5" x14ac:dyDescent="0.2">
      <c r="A22" s="2"/>
    </row>
    <row r="23" spans="1:5" x14ac:dyDescent="0.2">
      <c r="C23" s="1" t="s">
        <v>213</v>
      </c>
      <c r="D23" t="s">
        <v>214</v>
      </c>
      <c r="E23" s="14"/>
    </row>
    <row r="24" spans="1:5" x14ac:dyDescent="0.2">
      <c r="B24" s="1" t="s">
        <v>402</v>
      </c>
      <c r="C24" s="1">
        <f>COUNTIFS(集計用[直近１年間（令和６年６月１日～令和７年５月３１日）で、貴社が（災害時や降雪時の緊急対応体制含め）人員・機材等を維持する上で必要とする受注量は確保されていますか。],$B24)</f>
        <v>17</v>
      </c>
      <c r="D24" s="14">
        <f>C24/C$27</f>
        <v>0.4358974358974359</v>
      </c>
      <c r="E24" s="14"/>
    </row>
    <row r="25" spans="1:5" x14ac:dyDescent="0.2">
      <c r="B25" s="1" t="s">
        <v>403</v>
      </c>
      <c r="C25" s="1">
        <f>COUNTIFS(集計用[直近１年間（令和６年６月１日～令和７年５月３１日）で、貴社が（災害時や降雪時の緊急対応体制含め）人員・機材等を維持する上で必要とする受注量は確保されていますか。],$B25)</f>
        <v>13</v>
      </c>
      <c r="D25" s="14">
        <f>C25/C$27</f>
        <v>0.33333333333333331</v>
      </c>
      <c r="E25" s="14"/>
    </row>
    <row r="26" spans="1:5" x14ac:dyDescent="0.2">
      <c r="B26" s="1" t="s">
        <v>76</v>
      </c>
      <c r="C26" s="1">
        <f>COUNTIFS(集計用[直近１年間（令和６年６月１日～令和７年５月３１日）で、貴社が（災害時や降雪時の緊急対応体制含め）人員・機材等を維持する上で必要とする受注量は確保されていますか。],$B26)</f>
        <v>9</v>
      </c>
      <c r="D26" s="14">
        <f>C26/C$27</f>
        <v>0.23076923076923078</v>
      </c>
      <c r="E26" s="14"/>
    </row>
    <row r="27" spans="1:5" x14ac:dyDescent="0.2">
      <c r="B27" s="1" t="s">
        <v>221</v>
      </c>
      <c r="C27" s="1">
        <f>SUM(C24:C26)</f>
        <v>39</v>
      </c>
      <c r="D27" s="14">
        <f>C27/C$27</f>
        <v>1</v>
      </c>
      <c r="E27" s="14"/>
    </row>
    <row r="28" spans="1:5" x14ac:dyDescent="0.2">
      <c r="E28" s="14"/>
    </row>
    <row r="29" spans="1:5" x14ac:dyDescent="0.2">
      <c r="C29" s="4"/>
      <c r="D29" s="4"/>
      <c r="E29" s="4"/>
    </row>
    <row r="31" spans="1:5" x14ac:dyDescent="0.2">
      <c r="A31" s="2" t="s">
        <v>679</v>
      </c>
    </row>
    <row r="32" spans="1:5" x14ac:dyDescent="0.2">
      <c r="A32" s="2"/>
    </row>
    <row r="33" spans="1:5" x14ac:dyDescent="0.2">
      <c r="A33" s="2"/>
      <c r="C33" s="1" t="s">
        <v>213</v>
      </c>
      <c r="D33" t="s">
        <v>214</v>
      </c>
    </row>
    <row r="34" spans="1:5" x14ac:dyDescent="0.2">
      <c r="A34" s="2"/>
      <c r="B34" s="1" t="s">
        <v>66</v>
      </c>
      <c r="C34" s="1">
        <f>COUNTIFS(集計用[直近３年間（令和４年６月１日～令和７年５月３１日）に、人員や機材を手放したり、業務規模を縮小しましたか。],$B34)</f>
        <v>5</v>
      </c>
      <c r="D34" s="21">
        <f>C34/C$37</f>
        <v>0.12820512820512819</v>
      </c>
    </row>
    <row r="35" spans="1:5" ht="26.4" x14ac:dyDescent="0.2">
      <c r="A35" s="2"/>
      <c r="B35" s="1" t="s">
        <v>55</v>
      </c>
      <c r="C35" s="1">
        <f>COUNTIFS(集計用[直近３年間（令和４年６月１日～令和７年５月３１日）に、人員や機材を手放したり、業務規模を縮小しましたか。],$B35)</f>
        <v>28</v>
      </c>
      <c r="D35" s="21">
        <f>C35/C$37</f>
        <v>0.71794871794871795</v>
      </c>
    </row>
    <row r="36" spans="1:5" x14ac:dyDescent="0.2">
      <c r="A36" s="2"/>
      <c r="B36" s="1" t="s">
        <v>100</v>
      </c>
      <c r="C36" s="1">
        <f>COUNTIFS(集計用[直近３年間（令和４年６月１日～令和７年５月３１日）に、人員や機材を手放したり、業務規模を縮小しましたか。],$B36)</f>
        <v>6</v>
      </c>
      <c r="D36" s="21">
        <f>C36/C$37</f>
        <v>0.15384615384615385</v>
      </c>
    </row>
    <row r="37" spans="1:5" x14ac:dyDescent="0.2">
      <c r="A37" s="2"/>
      <c r="B37" s="1" t="s">
        <v>221</v>
      </c>
      <c r="C37" s="1">
        <f>SUM(C34:C36)</f>
        <v>39</v>
      </c>
      <c r="D37" s="14">
        <f>SUM(D34:D36)</f>
        <v>1</v>
      </c>
    </row>
    <row r="38" spans="1:5" x14ac:dyDescent="0.2">
      <c r="A38" s="2"/>
    </row>
    <row r="41" spans="1:5" x14ac:dyDescent="0.2">
      <c r="A41" s="2" t="s">
        <v>776</v>
      </c>
    </row>
    <row r="42" spans="1:5" x14ac:dyDescent="0.2">
      <c r="A42" s="2"/>
    </row>
    <row r="43" spans="1:5" x14ac:dyDescent="0.2">
      <c r="A43" s="2"/>
      <c r="C43" s="1" t="s">
        <v>213</v>
      </c>
      <c r="D43" t="s">
        <v>214</v>
      </c>
    </row>
    <row r="44" spans="1:5" ht="26.4" x14ac:dyDescent="0.2">
      <c r="A44" s="2"/>
      <c r="B44" s="1" t="s">
        <v>223</v>
      </c>
      <c r="C44" s="1">
        <f>COUNTIFS(集計用[「手放した・縮小した」と回答された方に伺います。手放した・縮小した要因は何ですか。],"*"&amp;$B44&amp;"*")</f>
        <v>3</v>
      </c>
      <c r="D44" s="21">
        <f t="shared" ref="D44:D52" si="2">C44/C$52</f>
        <v>0.6</v>
      </c>
      <c r="E44">
        <f t="shared" ref="E44:E51" si="3">RANK(D44,$D$44:$D$51,0)</f>
        <v>1</v>
      </c>
    </row>
    <row r="45" spans="1:5" x14ac:dyDescent="0.2">
      <c r="A45" s="2"/>
      <c r="B45" s="1" t="s">
        <v>573</v>
      </c>
      <c r="C45" s="1">
        <f>COUNTIFS(集計用[「手放した・縮小した」と回答された方に伺います。手放した・縮小した要因は何ですか。],"*"&amp;$B45&amp;"*")</f>
        <v>1</v>
      </c>
      <c r="D45" s="21">
        <f t="shared" si="2"/>
        <v>0.2</v>
      </c>
      <c r="E45">
        <f t="shared" si="3"/>
        <v>3</v>
      </c>
    </row>
    <row r="46" spans="1:5" ht="39.6" x14ac:dyDescent="0.2">
      <c r="A46" s="2"/>
      <c r="B46" s="1" t="s">
        <v>1435</v>
      </c>
      <c r="C46" s="1">
        <f>COUNTIFS(集計用[「手放した・縮小した」と回答された方に伺います。手放した・縮小した要因は何ですか。],"*"&amp;$B46&amp;"*")</f>
        <v>1</v>
      </c>
      <c r="D46" s="21">
        <f t="shared" si="2"/>
        <v>0.2</v>
      </c>
      <c r="E46">
        <f t="shared" si="3"/>
        <v>3</v>
      </c>
    </row>
    <row r="47" spans="1:5" x14ac:dyDescent="0.2">
      <c r="A47" s="2"/>
      <c r="B47" s="1" t="s">
        <v>574</v>
      </c>
      <c r="C47" s="1">
        <f>COUNTIFS(集計用[「手放した・縮小した」と回答された方に伺います。手放した・縮小した要因は何ですか。],"*"&amp;$B47&amp;"*")</f>
        <v>0</v>
      </c>
      <c r="D47" s="21">
        <f t="shared" si="2"/>
        <v>0</v>
      </c>
      <c r="E47">
        <f t="shared" si="3"/>
        <v>7</v>
      </c>
    </row>
    <row r="48" spans="1:5" x14ac:dyDescent="0.2">
      <c r="A48" s="2"/>
      <c r="B48" s="1" t="s">
        <v>1436</v>
      </c>
      <c r="C48" s="1">
        <f>COUNTIFS(集計用[「手放した・縮小した」と回答された方に伺います。手放した・縮小した要因は何ですか。],"*"&amp;$B48&amp;"*")</f>
        <v>1</v>
      </c>
      <c r="D48" s="21">
        <f t="shared" si="2"/>
        <v>0.2</v>
      </c>
      <c r="E48">
        <f t="shared" si="3"/>
        <v>3</v>
      </c>
    </row>
    <row r="49" spans="1:5" x14ac:dyDescent="0.2">
      <c r="A49" s="2"/>
      <c r="B49" s="1" t="s">
        <v>1437</v>
      </c>
      <c r="C49" s="1">
        <f>COUNTIFS(集計用[「手放した・縮小した」と回答された方に伺います。手放した・縮小した要因は何ですか。],"*"&amp;$B49&amp;"*")</f>
        <v>1</v>
      </c>
      <c r="D49" s="21">
        <f t="shared" si="2"/>
        <v>0.2</v>
      </c>
      <c r="E49">
        <f t="shared" si="3"/>
        <v>3</v>
      </c>
    </row>
    <row r="50" spans="1:5" x14ac:dyDescent="0.2">
      <c r="A50" s="2"/>
      <c r="B50" s="1" t="s">
        <v>222</v>
      </c>
      <c r="C50" s="1">
        <f>COUNTIFS(集計用[「手放した・縮小した」と回答された方に伺います。手放した・縮小した要因は何ですか。],"*"&amp;$B50&amp;"*")</f>
        <v>0</v>
      </c>
      <c r="D50" s="21">
        <f t="shared" si="2"/>
        <v>0</v>
      </c>
      <c r="E50">
        <f t="shared" si="3"/>
        <v>7</v>
      </c>
    </row>
    <row r="51" spans="1:5" x14ac:dyDescent="0.2">
      <c r="A51" s="2"/>
      <c r="B51" s="1" t="s">
        <v>560</v>
      </c>
      <c r="C51" s="1">
        <f>COUNTIFS(集計用[「手放した・縮小した」と回答された方に伺います。手放した・縮小した要因は何ですか。],"*"&amp;$B51&amp;"*")</f>
        <v>2</v>
      </c>
      <c r="D51" s="21">
        <f t="shared" si="2"/>
        <v>0.4</v>
      </c>
      <c r="E51">
        <f t="shared" si="3"/>
        <v>2</v>
      </c>
    </row>
    <row r="52" spans="1:5" ht="26.4" x14ac:dyDescent="0.2">
      <c r="A52" s="2"/>
      <c r="B52" s="1" t="s">
        <v>224</v>
      </c>
      <c r="C52" s="1">
        <f>C34</f>
        <v>5</v>
      </c>
      <c r="D52" s="21">
        <f t="shared" si="2"/>
        <v>1</v>
      </c>
    </row>
    <row r="53" spans="1:5" x14ac:dyDescent="0.2">
      <c r="A53" s="2"/>
    </row>
    <row r="54" spans="1:5" x14ac:dyDescent="0.2">
      <c r="A54" s="2"/>
    </row>
    <row r="55" spans="1:5" x14ac:dyDescent="0.2">
      <c r="A55" s="2"/>
    </row>
    <row r="56" spans="1:5" x14ac:dyDescent="0.2">
      <c r="A56" s="2"/>
    </row>
    <row r="57" spans="1:5" x14ac:dyDescent="0.2">
      <c r="A57" s="2"/>
    </row>
    <row r="58" spans="1:5" x14ac:dyDescent="0.2">
      <c r="A58" s="2"/>
    </row>
    <row r="59" spans="1:5" x14ac:dyDescent="0.2">
      <c r="A59" s="2"/>
    </row>
    <row r="63" spans="1:5" x14ac:dyDescent="0.2">
      <c r="E63" s="14"/>
    </row>
    <row r="64" spans="1:5" x14ac:dyDescent="0.2">
      <c r="E64" s="14"/>
    </row>
    <row r="65" spans="5:5" x14ac:dyDescent="0.2">
      <c r="E65" s="14"/>
    </row>
    <row r="66" spans="5:5" x14ac:dyDescent="0.2">
      <c r="E66" s="3"/>
    </row>
  </sheetData>
  <sortState xmlns:xlrd2="http://schemas.microsoft.com/office/spreadsheetml/2017/richdata2" ref="B2:E8">
    <sortCondition descending="1" ref="D2:D8"/>
  </sortState>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H19"/>
  <sheetViews>
    <sheetView workbookViewId="0"/>
  </sheetViews>
  <sheetFormatPr defaultRowHeight="13.2" x14ac:dyDescent="0.2"/>
  <cols>
    <col min="2" max="3" width="19.109375" customWidth="1"/>
  </cols>
  <sheetData>
    <row r="1" spans="1:8" x14ac:dyDescent="0.2">
      <c r="A1" s="2" t="s">
        <v>778</v>
      </c>
    </row>
    <row r="2" spans="1:8" x14ac:dyDescent="0.2">
      <c r="A2" s="2" t="s">
        <v>777</v>
      </c>
    </row>
    <row r="3" spans="1:8" x14ac:dyDescent="0.2">
      <c r="A3" s="2"/>
    </row>
    <row r="4" spans="1:8" x14ac:dyDescent="0.2">
      <c r="A4" s="2"/>
      <c r="F4" s="2" t="s">
        <v>226</v>
      </c>
    </row>
    <row r="5" spans="1:8" x14ac:dyDescent="0.2">
      <c r="A5" s="2"/>
      <c r="C5" t="s">
        <v>213</v>
      </c>
      <c r="D5" t="s">
        <v>214</v>
      </c>
      <c r="G5" t="s">
        <v>213</v>
      </c>
      <c r="H5" t="s">
        <v>214</v>
      </c>
    </row>
    <row r="6" spans="1:8" x14ac:dyDescent="0.2">
      <c r="A6" s="2"/>
      <c r="B6" t="s">
        <v>406</v>
      </c>
      <c r="C6">
        <f>COUNTIFS(集計用[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B6)</f>
        <v>22</v>
      </c>
      <c r="D6" s="14">
        <f>C6/C$9</f>
        <v>0.6875</v>
      </c>
      <c r="F6" t="s">
        <v>406</v>
      </c>
      <c r="G6">
        <f>COUNTIFS(集計用[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F6)</f>
        <v>22</v>
      </c>
      <c r="H6" s="14">
        <f>G6/G$8</f>
        <v>0.7857142857142857</v>
      </c>
    </row>
    <row r="7" spans="1:8" x14ac:dyDescent="0.2">
      <c r="A7" s="2"/>
      <c r="B7" t="s">
        <v>407</v>
      </c>
      <c r="C7">
        <f>COUNTIFS(集計用[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B7)</f>
        <v>6</v>
      </c>
      <c r="D7" s="14">
        <f t="shared" ref="D7:D8" si="0">C7/C$9</f>
        <v>0.1875</v>
      </c>
      <c r="F7" t="s">
        <v>407</v>
      </c>
      <c r="G7">
        <f>COUNTIFS(集計用[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F7)</f>
        <v>6</v>
      </c>
      <c r="H7" s="14">
        <f t="shared" ref="H7" si="1">G7/G$8</f>
        <v>0.21428571428571427</v>
      </c>
    </row>
    <row r="8" spans="1:8" x14ac:dyDescent="0.2">
      <c r="A8" s="2"/>
      <c r="B8" t="s">
        <v>408</v>
      </c>
      <c r="C8">
        <f>COUNTIFS(集計用[直近３年間（令和４年６月１日～令和７年５月３１日）に災害復旧工事を受注した方に伺います。運用指針では災害復旧工事の緊急度等に応じて随意契約等の適切な入札契約方式を選択・活用することとされています。貴社が受注した災害復旧工事は、適切な入札契約方式が選択・活用されていましたか。],$B8)</f>
        <v>4</v>
      </c>
      <c r="D8" s="14">
        <f t="shared" si="0"/>
        <v>0.125</v>
      </c>
      <c r="F8" t="s">
        <v>221</v>
      </c>
      <c r="G8">
        <f>SUM(G6:G7)</f>
        <v>28</v>
      </c>
      <c r="H8" s="14">
        <f>SUM(H6:H7)</f>
        <v>1</v>
      </c>
    </row>
    <row r="9" spans="1:8" x14ac:dyDescent="0.2">
      <c r="A9" s="2"/>
      <c r="B9" t="s">
        <v>221</v>
      </c>
      <c r="C9">
        <f>SUM(C6:C8)</f>
        <v>32</v>
      </c>
      <c r="D9" s="14">
        <f>SUM(D6:D8)</f>
        <v>1</v>
      </c>
    </row>
    <row r="10" spans="1:8" x14ac:dyDescent="0.2">
      <c r="A10" s="2"/>
    </row>
    <row r="11" spans="1:8" x14ac:dyDescent="0.2">
      <c r="A11" s="2"/>
    </row>
    <row r="13" spans="1:8" x14ac:dyDescent="0.2">
      <c r="A13" s="2" t="s">
        <v>779</v>
      </c>
    </row>
    <row r="15" spans="1:8" x14ac:dyDescent="0.2">
      <c r="C15" t="s">
        <v>130</v>
      </c>
      <c r="D15" t="s">
        <v>127</v>
      </c>
    </row>
    <row r="16" spans="1:8" x14ac:dyDescent="0.2">
      <c r="B16" t="s">
        <v>410</v>
      </c>
      <c r="C16">
        <f>COUNTIFS(集計用[直近３年間（令和４年６月１日～令和７年５月３１日）に除雪業務を受注した方に伺います。直近３年間を合わせた除雪業務の採算性はどうでしたか。],$B16)</f>
        <v>7</v>
      </c>
      <c r="D16" s="14">
        <f>C16/C$19</f>
        <v>0.77777777777777779</v>
      </c>
    </row>
    <row r="17" spans="2:4" x14ac:dyDescent="0.2">
      <c r="B17" t="s">
        <v>411</v>
      </c>
      <c r="C17">
        <f>COUNTIFS(集計用[直近３年間（令和４年６月１日～令和７年５月３１日）に除雪業務を受注した方に伺います。直近３年間を合わせた除雪業務の採算性はどうでしたか。],$B17)</f>
        <v>2</v>
      </c>
      <c r="D17" s="14">
        <f>C17/C$19</f>
        <v>0.22222222222222221</v>
      </c>
    </row>
    <row r="18" spans="2:4" x14ac:dyDescent="0.2">
      <c r="B18" t="s">
        <v>412</v>
      </c>
      <c r="C18">
        <f>COUNTIFS(集計用[直近３年間（令和４年６月１日～令和７年５月３１日）に除雪業務を受注した方に伺います。直近３年間を合わせた除雪業務の採算性はどうでしたか。],$B18)</f>
        <v>0</v>
      </c>
      <c r="D18" s="14">
        <f>C18/C$19</f>
        <v>0</v>
      </c>
    </row>
    <row r="19" spans="2:4" x14ac:dyDescent="0.2">
      <c r="B19" t="s">
        <v>112</v>
      </c>
      <c r="C19">
        <f>SUM(C16:C18)</f>
        <v>9</v>
      </c>
      <c r="D19" s="14">
        <f>SUM(D16:D18)</f>
        <v>1</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L106"/>
  <sheetViews>
    <sheetView zoomScaleNormal="100" workbookViewId="0"/>
  </sheetViews>
  <sheetFormatPr defaultRowHeight="13.2" x14ac:dyDescent="0.2"/>
  <cols>
    <col min="2" max="2" width="22.88671875" customWidth="1"/>
    <col min="3" max="3" width="11.109375" style="5" customWidth="1"/>
    <col min="4" max="4" width="11.109375" style="4" customWidth="1"/>
  </cols>
  <sheetData>
    <row r="1" spans="1:12" x14ac:dyDescent="0.2">
      <c r="A1" s="2" t="s">
        <v>780</v>
      </c>
    </row>
    <row r="2" spans="1:12" x14ac:dyDescent="0.2">
      <c r="A2" s="2"/>
    </row>
    <row r="3" spans="1:12" x14ac:dyDescent="0.2">
      <c r="A3" s="2"/>
      <c r="C3" s="5" t="s">
        <v>130</v>
      </c>
      <c r="D3" s="4" t="s">
        <v>127</v>
      </c>
      <c r="I3" s="4"/>
      <c r="J3" s="4"/>
    </row>
    <row r="4" spans="1:12" x14ac:dyDescent="0.2">
      <c r="A4" s="2"/>
      <c r="B4" t="s">
        <v>81</v>
      </c>
      <c r="C4" s="5">
        <f>COUNTIFS(集計用[建設⼯事における電⼦契約の状況についてお聞かせください。  民間発注者と取引する際、電⼦契約を利⽤していますか。また、利⽤する予定はありますか。],$B4)</f>
        <v>4</v>
      </c>
      <c r="D4" s="15">
        <f>C4/C$8</f>
        <v>0.10256410256410256</v>
      </c>
      <c r="E4" s="5"/>
      <c r="F4" s="5"/>
      <c r="I4" s="5"/>
      <c r="J4" s="5"/>
      <c r="K4" s="5"/>
      <c r="L4" s="5"/>
    </row>
    <row r="5" spans="1:12" x14ac:dyDescent="0.2">
      <c r="A5" s="2"/>
      <c r="B5" t="s">
        <v>93</v>
      </c>
      <c r="C5" s="5">
        <f>COUNTIFS(集計用[建設⼯事における電⼦契約の状況についてお聞かせください。  民間発注者と取引する際、電⼦契約を利⽤していますか。また、利⽤する予定はありますか。],$B5)</f>
        <v>17</v>
      </c>
      <c r="D5" s="15">
        <f>C5/C$8</f>
        <v>0.4358974358974359</v>
      </c>
      <c r="E5" s="5"/>
      <c r="F5" s="5"/>
      <c r="I5" s="5"/>
      <c r="J5" s="5"/>
      <c r="K5" s="5"/>
      <c r="L5" s="5"/>
    </row>
    <row r="6" spans="1:12" x14ac:dyDescent="0.2">
      <c r="A6" s="2"/>
      <c r="B6" t="s">
        <v>56</v>
      </c>
      <c r="C6" s="5">
        <f>COUNTIFS(集計用[建設⼯事における電⼦契約の状況についてお聞かせください。  民間発注者と取引する際、電⼦契約を利⽤していますか。また、利⽤する予定はありますか。],$B6)</f>
        <v>3</v>
      </c>
      <c r="D6" s="15">
        <f>C6/C$8</f>
        <v>7.6923076923076927E-2</v>
      </c>
      <c r="E6" s="5"/>
      <c r="F6" s="5"/>
      <c r="I6" s="5"/>
      <c r="J6" s="5"/>
      <c r="K6" s="5"/>
      <c r="L6" s="5"/>
    </row>
    <row r="7" spans="1:12" x14ac:dyDescent="0.2">
      <c r="A7" s="2"/>
      <c r="B7" t="s">
        <v>57</v>
      </c>
      <c r="C7" s="5">
        <f>COUNTIFS(集計用[建設⼯事における電⼦契約の状況についてお聞かせください。  民間発注者と取引する際、電⼦契約を利⽤していますか。また、利⽤する予定はありますか。],$B7)</f>
        <v>15</v>
      </c>
      <c r="D7" s="15">
        <f>C7/C$8</f>
        <v>0.38461538461538464</v>
      </c>
      <c r="E7" s="5"/>
      <c r="F7" s="5"/>
      <c r="I7" s="5"/>
      <c r="J7" s="5"/>
      <c r="K7" s="5"/>
      <c r="L7" s="5"/>
    </row>
    <row r="8" spans="1:12" x14ac:dyDescent="0.2">
      <c r="A8" s="2"/>
      <c r="B8" t="s">
        <v>111</v>
      </c>
      <c r="C8" s="5">
        <f>SUM(C4:C7)</f>
        <v>39</v>
      </c>
      <c r="D8" s="15">
        <f>SUM(D4:D7)</f>
        <v>1</v>
      </c>
      <c r="E8" s="5"/>
      <c r="F8" s="5"/>
    </row>
    <row r="9" spans="1:12" x14ac:dyDescent="0.2">
      <c r="A9" s="2"/>
    </row>
    <row r="10" spans="1:12" x14ac:dyDescent="0.2">
      <c r="A10" s="2"/>
    </row>
    <row r="11" spans="1:12" x14ac:dyDescent="0.2">
      <c r="A11" s="2"/>
    </row>
    <row r="12" spans="1:12" x14ac:dyDescent="0.2">
      <c r="A12" s="2" t="s">
        <v>781</v>
      </c>
    </row>
    <row r="13" spans="1:12" x14ac:dyDescent="0.2">
      <c r="F13" s="13"/>
      <c r="G13" s="13"/>
      <c r="H13" s="13"/>
    </row>
    <row r="14" spans="1:12" x14ac:dyDescent="0.2">
      <c r="B14" s="2"/>
      <c r="C14" s="5" t="s">
        <v>213</v>
      </c>
      <c r="D14" s="4" t="s">
        <v>214</v>
      </c>
      <c r="F14" s="13"/>
      <c r="G14" s="13"/>
      <c r="H14" s="13"/>
    </row>
    <row r="15" spans="1:12" x14ac:dyDescent="0.2">
      <c r="B15" t="s">
        <v>229</v>
      </c>
      <c r="C15" s="5">
        <f>COUNTIFS(集計用[（民間発注者との取引）「⾏っている」、「⼀部⾏っている」と回答された⽅に伺います。電⼦契約を⾏っている理由は何ですか（複数回答可）。],"*"&amp;$B15&amp;"*")</f>
        <v>16</v>
      </c>
      <c r="D15" s="15">
        <f t="shared" ref="D15:D22" si="0">C15/C$22</f>
        <v>0.76190476190476186</v>
      </c>
      <c r="E15">
        <f>RANK(D15,$D$15:$D$21,0)</f>
        <v>1</v>
      </c>
      <c r="F15" s="14"/>
      <c r="G15" s="14"/>
      <c r="H15" s="13"/>
    </row>
    <row r="16" spans="1:12" x14ac:dyDescent="0.2">
      <c r="B16" t="s">
        <v>228</v>
      </c>
      <c r="C16" s="5">
        <f>COUNTIFS(集計用[（民間発注者との取引）「⾏っている」、「⼀部⾏っている」と回答された⽅に伺います。電⼦契約を⾏っている理由は何ですか（複数回答可）。],"*"&amp;$B16&amp;"*")</f>
        <v>10</v>
      </c>
      <c r="D16" s="15">
        <f t="shared" si="0"/>
        <v>0.47619047619047616</v>
      </c>
      <c r="E16">
        <f t="shared" ref="E16:E21" si="1">RANK(D16,$D$15:$D$21,0)</f>
        <v>3</v>
      </c>
      <c r="F16" s="14"/>
      <c r="G16" s="14"/>
      <c r="H16" s="13"/>
    </row>
    <row r="17" spans="1:8" x14ac:dyDescent="0.2">
      <c r="B17" t="s">
        <v>416</v>
      </c>
      <c r="C17" s="5">
        <f>COUNTIFS(集計用[（民間発注者との取引）「⾏っている」、「⼀部⾏っている」と回答された⽅に伺います。電⼦契約を⾏っている理由は何ですか（複数回答可）。],"*"&amp;$B17&amp;"*")</f>
        <v>12</v>
      </c>
      <c r="D17" s="15">
        <f t="shared" si="0"/>
        <v>0.5714285714285714</v>
      </c>
      <c r="E17">
        <f t="shared" si="1"/>
        <v>2</v>
      </c>
      <c r="F17" s="14"/>
      <c r="G17" s="14"/>
      <c r="H17" s="13"/>
    </row>
    <row r="18" spans="1:8" x14ac:dyDescent="0.2">
      <c r="B18" t="s">
        <v>562</v>
      </c>
      <c r="C18" s="5">
        <f>COUNTIFS(集計用[（民間発注者との取引）「⾏っている」、「⼀部⾏っている」と回答された⽅に伺います。電⼦契約を⾏っている理由は何ですか（複数回答可）。],"*"&amp;$B18&amp;"*")</f>
        <v>6</v>
      </c>
      <c r="D18" s="15">
        <f t="shared" si="0"/>
        <v>0.2857142857142857</v>
      </c>
      <c r="E18">
        <f t="shared" si="1"/>
        <v>6</v>
      </c>
      <c r="F18" s="14"/>
      <c r="G18" s="14"/>
      <c r="H18" s="13"/>
    </row>
    <row r="19" spans="1:8" x14ac:dyDescent="0.2">
      <c r="B19" t="s">
        <v>231</v>
      </c>
      <c r="C19" s="5">
        <f>COUNTIFS(集計用[（民間発注者との取引）「⾏っている」、「⼀部⾏っている」と回答された⽅に伺います。電⼦契約を⾏っている理由は何ですか（複数回答可）。],"*"&amp;$B19&amp;"*")</f>
        <v>8</v>
      </c>
      <c r="D19" s="15">
        <f t="shared" si="0"/>
        <v>0.38095238095238093</v>
      </c>
      <c r="E19">
        <f t="shared" si="1"/>
        <v>4</v>
      </c>
      <c r="F19" s="14"/>
      <c r="G19" s="13"/>
      <c r="H19" s="13"/>
    </row>
    <row r="20" spans="1:8" x14ac:dyDescent="0.2">
      <c r="B20" t="s">
        <v>232</v>
      </c>
      <c r="C20" s="5">
        <f>COUNTIFS(集計用[（民間発注者との取引）「⾏っている」、「⼀部⾏っている」と回答された⽅に伺います。電⼦契約を⾏っている理由は何ですか（複数回答可）。],"*"&amp;$B20&amp;"*")</f>
        <v>8</v>
      </c>
      <c r="D20" s="15">
        <f t="shared" si="0"/>
        <v>0.38095238095238093</v>
      </c>
      <c r="E20">
        <f t="shared" si="1"/>
        <v>4</v>
      </c>
      <c r="F20" s="14"/>
      <c r="G20" s="13"/>
      <c r="H20" s="13"/>
    </row>
    <row r="21" spans="1:8" x14ac:dyDescent="0.2">
      <c r="B21" t="s">
        <v>87</v>
      </c>
      <c r="C21" s="5">
        <f>COUNTIFS(集計用[Q57_その他],"*")-COUNTIFS(集計用[Q57_その他],"")</f>
        <v>0</v>
      </c>
      <c r="D21" s="20">
        <f t="shared" si="0"/>
        <v>0</v>
      </c>
      <c r="E21">
        <f t="shared" si="1"/>
        <v>7</v>
      </c>
      <c r="F21" s="13"/>
      <c r="G21" s="13"/>
      <c r="H21" s="13"/>
    </row>
    <row r="22" spans="1:8" ht="26.4" x14ac:dyDescent="0.2">
      <c r="B22" s="22" t="s">
        <v>233</v>
      </c>
      <c r="C22" s="5">
        <f>SUM(C4:C5)</f>
        <v>21</v>
      </c>
      <c r="D22" s="15">
        <f t="shared" si="0"/>
        <v>1</v>
      </c>
      <c r="F22" s="13"/>
      <c r="G22" s="13"/>
      <c r="H22" s="13"/>
    </row>
    <row r="23" spans="1:8" x14ac:dyDescent="0.2">
      <c r="D23" s="5"/>
      <c r="F23" s="14"/>
      <c r="G23" s="14"/>
      <c r="H23" s="13"/>
    </row>
    <row r="26" spans="1:8" ht="18" x14ac:dyDescent="0.45">
      <c r="A26" s="2" t="s">
        <v>782</v>
      </c>
    </row>
    <row r="27" spans="1:8" x14ac:dyDescent="0.2">
      <c r="D27" s="5"/>
      <c r="F27" s="14"/>
    </row>
    <row r="28" spans="1:8" x14ac:dyDescent="0.2">
      <c r="C28" s="5" t="s">
        <v>213</v>
      </c>
      <c r="D28" s="5" t="s">
        <v>214</v>
      </c>
      <c r="F28" s="14"/>
    </row>
    <row r="29" spans="1:8" x14ac:dyDescent="0.2">
      <c r="B29" t="s">
        <v>561</v>
      </c>
      <c r="C29" s="5">
        <f>COUNTIFS(集計用[（民間発注者との取引）「⾏っていない」と回答された⽅に伺います。電⼦契約を⾏わない理由は何ですか（複数回答可）。],"*"&amp;$B29&amp;"*")</f>
        <v>10</v>
      </c>
      <c r="D29" s="15">
        <f t="shared" ref="D29:D39" si="2">C29/C$39</f>
        <v>0.66666666666666663</v>
      </c>
      <c r="E29">
        <f t="shared" ref="E29:E38" si="3">RANK(D29,$D$29:$D$38,0)</f>
        <v>1</v>
      </c>
      <c r="F29" s="14"/>
    </row>
    <row r="30" spans="1:8" x14ac:dyDescent="0.2">
      <c r="B30" t="s">
        <v>421</v>
      </c>
      <c r="C30" s="5">
        <f>COUNTIFS(集計用[（民間発注者との取引）「⾏っていない」と回答された⽅に伺います。電⼦契約を⾏わない理由は何ですか（複数回答可）。],"*"&amp;$B30&amp;"*")</f>
        <v>8</v>
      </c>
      <c r="D30" s="15">
        <f t="shared" si="2"/>
        <v>0.53333333333333333</v>
      </c>
      <c r="E30">
        <f t="shared" si="3"/>
        <v>2</v>
      </c>
      <c r="F30" s="3"/>
    </row>
    <row r="31" spans="1:8" x14ac:dyDescent="0.2">
      <c r="B31" t="s">
        <v>418</v>
      </c>
      <c r="C31" s="5">
        <f>COUNTIFS(集計用[（民間発注者との取引）「⾏っていない」と回答された⽅に伺います。電⼦契約を⾏わない理由は何ですか（複数回答可）。],"*"&amp;$B31&amp;"*")</f>
        <v>3</v>
      </c>
      <c r="D31" s="15">
        <f t="shared" si="2"/>
        <v>0.2</v>
      </c>
      <c r="E31">
        <f t="shared" si="3"/>
        <v>3</v>
      </c>
    </row>
    <row r="32" spans="1:8" x14ac:dyDescent="0.2">
      <c r="B32" t="s">
        <v>419</v>
      </c>
      <c r="C32" s="5">
        <f>COUNTIFS(集計用[（民間発注者との取引）「⾏っていない」と回答された⽅に伺います。電⼦契約を⾏わない理由は何ですか（複数回答可）。],"*"&amp;$B32&amp;"*")</f>
        <v>3</v>
      </c>
      <c r="D32" s="15">
        <f t="shared" si="2"/>
        <v>0.2</v>
      </c>
      <c r="E32">
        <f t="shared" si="3"/>
        <v>3</v>
      </c>
      <c r="F32" s="14"/>
    </row>
    <row r="33" spans="2:6" x14ac:dyDescent="0.2">
      <c r="B33" t="s">
        <v>563</v>
      </c>
      <c r="C33" s="5">
        <f>COUNTIFS(集計用[（民間発注者との取引）「⾏っていない」と回答された⽅に伺います。電⼦契約を⾏わない理由は何ですか（複数回答可）。],"*"&amp;$B33&amp;"*")</f>
        <v>3</v>
      </c>
      <c r="D33" s="15">
        <f t="shared" si="2"/>
        <v>0.2</v>
      </c>
      <c r="E33">
        <f t="shared" si="3"/>
        <v>3</v>
      </c>
    </row>
    <row r="34" spans="2:6" x14ac:dyDescent="0.2">
      <c r="B34" t="s">
        <v>422</v>
      </c>
      <c r="C34" s="5">
        <f>COUNTIFS(集計用[（民間発注者との取引）「⾏っていない」と回答された⽅に伺います。電⼦契約を⾏わない理由は何ですか（複数回答可）。],"*"&amp;$B34&amp;"*")</f>
        <v>1</v>
      </c>
      <c r="D34" s="15">
        <f t="shared" si="2"/>
        <v>6.6666666666666666E-2</v>
      </c>
      <c r="E34">
        <f t="shared" si="3"/>
        <v>6</v>
      </c>
    </row>
    <row r="35" spans="2:6" x14ac:dyDescent="0.2">
      <c r="B35" t="s">
        <v>424</v>
      </c>
      <c r="C35" s="5">
        <f>COUNTIFS(集計用[（民間発注者との取引）「⾏っていない」と回答された⽅に伺います。電⼦契約を⾏わない理由は何ですか（複数回答可）。],"*"&amp;$B35&amp;"*")</f>
        <v>1</v>
      </c>
      <c r="D35" s="15">
        <f t="shared" si="2"/>
        <v>6.6666666666666666E-2</v>
      </c>
      <c r="E35">
        <f t="shared" si="3"/>
        <v>6</v>
      </c>
    </row>
    <row r="36" spans="2:6" x14ac:dyDescent="0.2">
      <c r="B36" t="s">
        <v>425</v>
      </c>
      <c r="C36" s="5">
        <f>COUNTIFS(集計用[（民間発注者との取引）「⾏っていない」と回答された⽅に伺います。電⼦契約を⾏わない理由は何ですか（複数回答可）。],"*"&amp;$B36&amp;"*")</f>
        <v>0</v>
      </c>
      <c r="D36" s="15">
        <f t="shared" si="2"/>
        <v>0</v>
      </c>
      <c r="E36">
        <f t="shared" si="3"/>
        <v>8</v>
      </c>
    </row>
    <row r="37" spans="2:6" x14ac:dyDescent="0.2">
      <c r="B37" t="s">
        <v>423</v>
      </c>
      <c r="C37" s="5">
        <f>COUNTIFS(集計用[（民間発注者との取引）「⾏っていない」と回答された⽅に伺います。電⼦契約を⾏わない理由は何ですか（複数回答可）。],"*"&amp;$B37&amp;"*")</f>
        <v>0</v>
      </c>
      <c r="D37" s="15">
        <f t="shared" si="2"/>
        <v>0</v>
      </c>
      <c r="E37">
        <f t="shared" si="3"/>
        <v>8</v>
      </c>
    </row>
    <row r="38" spans="2:6" x14ac:dyDescent="0.2">
      <c r="B38" t="s">
        <v>87</v>
      </c>
      <c r="C38" s="5">
        <f>COUNTIFS(集計用[Q58_その他],"*")-COUNTIFS(集計用[Q58_その他],"")</f>
        <v>0</v>
      </c>
      <c r="D38" s="20">
        <f t="shared" si="2"/>
        <v>0</v>
      </c>
      <c r="E38">
        <f t="shared" si="3"/>
        <v>8</v>
      </c>
    </row>
    <row r="39" spans="2:6" x14ac:dyDescent="0.2">
      <c r="B39" t="s">
        <v>234</v>
      </c>
      <c r="C39" s="5">
        <f>C7</f>
        <v>15</v>
      </c>
      <c r="D39" s="15">
        <f t="shared" si="2"/>
        <v>1</v>
      </c>
    </row>
    <row r="41" spans="2:6" hidden="1" x14ac:dyDescent="0.2"/>
    <row r="42" spans="2:6" hidden="1" x14ac:dyDescent="0.2"/>
    <row r="43" spans="2:6" hidden="1" x14ac:dyDescent="0.2"/>
    <row r="44" spans="2:6" hidden="1" x14ac:dyDescent="0.2"/>
    <row r="45" spans="2:6" hidden="1" x14ac:dyDescent="0.2">
      <c r="D45" s="5"/>
      <c r="F45" s="14"/>
    </row>
    <row r="46" spans="2:6" hidden="1" x14ac:dyDescent="0.2">
      <c r="D46" s="5"/>
      <c r="F46" s="14"/>
    </row>
    <row r="47" spans="2:6" x14ac:dyDescent="0.2">
      <c r="D47" s="5"/>
      <c r="F47" s="14"/>
    </row>
    <row r="49" spans="1:5" ht="18" x14ac:dyDescent="0.45">
      <c r="A49" s="2" t="s">
        <v>783</v>
      </c>
    </row>
    <row r="50" spans="1:5" x14ac:dyDescent="0.2">
      <c r="A50" s="2"/>
    </row>
    <row r="51" spans="1:5" x14ac:dyDescent="0.2">
      <c r="A51" s="2"/>
      <c r="C51" s="5" t="s">
        <v>213</v>
      </c>
      <c r="D51" s="4" t="s">
        <v>214</v>
      </c>
    </row>
    <row r="52" spans="1:5" x14ac:dyDescent="0.2">
      <c r="A52" s="2"/>
      <c r="B52" t="s">
        <v>81</v>
      </c>
      <c r="C52" s="5">
        <f>COUNTIFS(集計用[元請−下請間で取引する際、電⼦契約を利⽤していますか。また、利⽤する予定はありますか。],$B52)</f>
        <v>1</v>
      </c>
      <c r="D52" s="12">
        <f>C52/C$56</f>
        <v>2.564102564102564E-2</v>
      </c>
    </row>
    <row r="53" spans="1:5" x14ac:dyDescent="0.2">
      <c r="A53" s="2"/>
      <c r="B53" t="s">
        <v>93</v>
      </c>
      <c r="C53" s="5">
        <f>COUNTIFS(集計用[元請−下請間で取引する際、電⼦契約を利⽤していますか。また、利⽤する予定はありますか。],$B53)</f>
        <v>6</v>
      </c>
      <c r="D53" s="12">
        <f>C53/C$56</f>
        <v>0.15384615384615385</v>
      </c>
    </row>
    <row r="54" spans="1:5" x14ac:dyDescent="0.2">
      <c r="A54" s="2"/>
      <c r="B54" t="s">
        <v>56</v>
      </c>
      <c r="C54" s="5">
        <f>COUNTIFS(集計用[元請−下請間で取引する際、電⼦契約を利⽤していますか。また、利⽤する予定はありますか。],$B54)</f>
        <v>11</v>
      </c>
      <c r="D54" s="12">
        <f>C54/C$56</f>
        <v>0.28205128205128205</v>
      </c>
    </row>
    <row r="55" spans="1:5" x14ac:dyDescent="0.2">
      <c r="A55" s="2"/>
      <c r="B55" t="s">
        <v>57</v>
      </c>
      <c r="C55" s="5">
        <f>COUNTIFS(集計用[元請−下請間で取引する際、電⼦契約を利⽤していますか。また、利⽤する予定はありますか。],$B55)</f>
        <v>21</v>
      </c>
      <c r="D55" s="12">
        <f>C55/C$56</f>
        <v>0.53846153846153844</v>
      </c>
    </row>
    <row r="56" spans="1:5" x14ac:dyDescent="0.2">
      <c r="A56" s="2"/>
      <c r="B56" t="s">
        <v>111</v>
      </c>
      <c r="C56" s="5">
        <f>SUM(C52:C55)</f>
        <v>39</v>
      </c>
      <c r="D56" s="12">
        <f>SUM(D52:D55)</f>
        <v>1</v>
      </c>
    </row>
    <row r="57" spans="1:5" x14ac:dyDescent="0.2">
      <c r="A57" s="2"/>
    </row>
    <row r="60" spans="1:5" ht="18" x14ac:dyDescent="0.45">
      <c r="A60" s="2" t="s">
        <v>784</v>
      </c>
    </row>
    <row r="61" spans="1:5" x14ac:dyDescent="0.2">
      <c r="A61" s="2"/>
    </row>
    <row r="62" spans="1:5" x14ac:dyDescent="0.2">
      <c r="A62" s="2"/>
      <c r="C62" s="5" t="s">
        <v>213</v>
      </c>
      <c r="D62" s="4" t="s">
        <v>214</v>
      </c>
    </row>
    <row r="63" spans="1:5" x14ac:dyDescent="0.2">
      <c r="A63" s="2"/>
      <c r="B63" t="s">
        <v>1446</v>
      </c>
      <c r="C63" s="5">
        <f>COUNTIFS(集計用[（元請−下請間取引）「⾏っている」、「⼀部⾏っている」と回答された⽅に伺います。電⼦契約を⾏っている理由は何ですか（複数回答可）。],"*"&amp;$B63&amp;"*")</f>
        <v>3</v>
      </c>
      <c r="D63" s="18">
        <f t="shared" ref="D63:D70" si="4">C63/C$70</f>
        <v>0.42857142857142855</v>
      </c>
      <c r="E63">
        <f>RANK(D63,$D$63:$D$69,0)</f>
        <v>3</v>
      </c>
    </row>
    <row r="64" spans="1:5" x14ac:dyDescent="0.2">
      <c r="A64" s="2"/>
      <c r="B64" t="s">
        <v>429</v>
      </c>
      <c r="C64" s="5">
        <f>COUNTIFS(集計用[（元請−下請間取引）「⾏っている」、「⼀部⾏っている」と回答された⽅に伺います。電⼦契約を⾏っている理由は何ですか（複数回答可）。],"*"&amp;$B64&amp;"*")</f>
        <v>4</v>
      </c>
      <c r="D64" s="18">
        <f t="shared" si="4"/>
        <v>0.5714285714285714</v>
      </c>
      <c r="E64">
        <f t="shared" ref="E64:E69" si="5">RANK(D64,$D$63:$D$69,0)</f>
        <v>1</v>
      </c>
    </row>
    <row r="65" spans="1:5" x14ac:dyDescent="0.2">
      <c r="A65" s="2"/>
      <c r="B65" t="s">
        <v>1445</v>
      </c>
      <c r="C65" s="5">
        <f>COUNTIFS(集計用[（元請−下請間取引）「⾏っている」、「⼀部⾏っている」と回答された⽅に伺います。電⼦契約を⾏っている理由は何ですか（複数回答可）。],"*"&amp;$B65&amp;"*")</f>
        <v>4</v>
      </c>
      <c r="D65" s="18">
        <f t="shared" si="4"/>
        <v>0.5714285714285714</v>
      </c>
      <c r="E65">
        <f t="shared" si="5"/>
        <v>1</v>
      </c>
    </row>
    <row r="66" spans="1:5" x14ac:dyDescent="0.2">
      <c r="A66" s="2"/>
      <c r="B66" t="s">
        <v>230</v>
      </c>
      <c r="C66" s="5">
        <f>COUNTIFS(集計用[（元請−下請間取引）「⾏っている」、「⼀部⾏っている」と回答された⽅に伺います。電⼦契約を⾏っている理由は何ですか（複数回答可）。],"*"&amp;$B66&amp;"*")</f>
        <v>2</v>
      </c>
      <c r="D66" s="18">
        <f t="shared" si="4"/>
        <v>0.2857142857142857</v>
      </c>
      <c r="E66">
        <f t="shared" si="5"/>
        <v>4</v>
      </c>
    </row>
    <row r="67" spans="1:5" x14ac:dyDescent="0.2">
      <c r="A67" s="2"/>
      <c r="B67" t="s">
        <v>231</v>
      </c>
      <c r="C67" s="5">
        <f>COUNTIFS(集計用[（元請−下請間取引）「⾏っている」、「⼀部⾏っている」と回答された⽅に伺います。電⼦契約を⾏っている理由は何ですか（複数回答可）。],"*"&amp;$B67&amp;"*")</f>
        <v>2</v>
      </c>
      <c r="D67" s="18">
        <f t="shared" si="4"/>
        <v>0.2857142857142857</v>
      </c>
      <c r="E67">
        <f t="shared" si="5"/>
        <v>4</v>
      </c>
    </row>
    <row r="68" spans="1:5" x14ac:dyDescent="0.2">
      <c r="A68" s="2"/>
      <c r="B68" t="s">
        <v>232</v>
      </c>
      <c r="C68" s="5">
        <f>COUNTIFS(集計用[（元請−下請間取引）「⾏っている」、「⼀部⾏っている」と回答された⽅に伺います。電⼦契約を⾏っている理由は何ですか（複数回答可）。],"*"&amp;$B68&amp;"*")</f>
        <v>1</v>
      </c>
      <c r="D68" s="18">
        <f t="shared" si="4"/>
        <v>0.14285714285714285</v>
      </c>
      <c r="E68">
        <f t="shared" si="5"/>
        <v>6</v>
      </c>
    </row>
    <row r="69" spans="1:5" x14ac:dyDescent="0.2">
      <c r="A69" s="2"/>
      <c r="B69" t="s">
        <v>87</v>
      </c>
      <c r="C69" s="5">
        <f>COUNTIFS(集計用[Q60_その他],"*")-COUNTIFS(集計用[Q60_その他],"")</f>
        <v>1</v>
      </c>
      <c r="D69" s="18">
        <f t="shared" si="4"/>
        <v>0.14285714285714285</v>
      </c>
      <c r="E69">
        <f t="shared" si="5"/>
        <v>6</v>
      </c>
    </row>
    <row r="70" spans="1:5" x14ac:dyDescent="0.2">
      <c r="A70" s="2"/>
      <c r="B70" t="s">
        <v>233</v>
      </c>
      <c r="C70" s="5">
        <f>SUM(C52:C53)</f>
        <v>7</v>
      </c>
      <c r="D70" s="18">
        <f t="shared" si="4"/>
        <v>1</v>
      </c>
    </row>
    <row r="71" spans="1:5" x14ac:dyDescent="0.2">
      <c r="A71" s="2"/>
    </row>
    <row r="72" spans="1:5" x14ac:dyDescent="0.2">
      <c r="A72" s="2"/>
    </row>
    <row r="73" spans="1:5" x14ac:dyDescent="0.2">
      <c r="A73" s="2"/>
    </row>
    <row r="74" spans="1:5" ht="18" x14ac:dyDescent="0.45">
      <c r="A74" s="2" t="s">
        <v>785</v>
      </c>
    </row>
    <row r="75" spans="1:5" x14ac:dyDescent="0.2">
      <c r="A75" s="2"/>
    </row>
    <row r="76" spans="1:5" x14ac:dyDescent="0.2">
      <c r="A76" s="2"/>
      <c r="C76" s="5" t="s">
        <v>213</v>
      </c>
      <c r="D76" s="4" t="s">
        <v>214</v>
      </c>
    </row>
    <row r="77" spans="1:5" x14ac:dyDescent="0.2">
      <c r="A77" s="2"/>
      <c r="B77" t="s">
        <v>431</v>
      </c>
      <c r="C77" s="5">
        <f>COUNTIFS(集計用[（元請−下請間取引）「⾏っていない」と回答された⽅に伺います。電⼦契約を⾏わない理由は何ですか（複数回答可）。],"*"&amp;$B77&amp;"*")</f>
        <v>11</v>
      </c>
      <c r="D77" s="18">
        <f t="shared" ref="D77:D86" si="6">C77/C$87</f>
        <v>0.52380952380952384</v>
      </c>
      <c r="E77">
        <f>RANK(D77,$D$77:$D$86,0)</f>
        <v>1</v>
      </c>
    </row>
    <row r="78" spans="1:5" x14ac:dyDescent="0.2">
      <c r="A78" s="2"/>
      <c r="B78" t="s">
        <v>421</v>
      </c>
      <c r="C78" s="5">
        <f>COUNTIFS(集計用[（元請−下請間取引）「⾏っていない」と回答された⽅に伺います。電⼦契約を⾏わない理由は何ですか（複数回答可）。],"*"&amp;$B78&amp;"*")</f>
        <v>7</v>
      </c>
      <c r="D78" s="18">
        <f t="shared" si="6"/>
        <v>0.33333333333333331</v>
      </c>
      <c r="E78">
        <f t="shared" ref="E78:E86" si="7">RANK(D78,$D$77:$D$86,0)</f>
        <v>3</v>
      </c>
    </row>
    <row r="79" spans="1:5" x14ac:dyDescent="0.2">
      <c r="A79" s="2"/>
      <c r="B79" t="s">
        <v>430</v>
      </c>
      <c r="C79" s="5">
        <f>COUNTIFS(集計用[（元請−下請間取引）「⾏っていない」と回答された⽅に伺います。電⼦契約を⾏わない理由は何ですか（複数回答可）。],"*"&amp;$B79&amp;"*")</f>
        <v>8</v>
      </c>
      <c r="D79" s="18">
        <f t="shared" si="6"/>
        <v>0.38095238095238093</v>
      </c>
      <c r="E79">
        <f t="shared" si="7"/>
        <v>2</v>
      </c>
    </row>
    <row r="80" spans="1:5" x14ac:dyDescent="0.2">
      <c r="A80" s="2"/>
      <c r="B80" t="s">
        <v>419</v>
      </c>
      <c r="C80" s="5">
        <f>COUNTIFS(集計用[（元請−下請間取引）「⾏っていない」と回答された⽅に伺います。電⼦契約を⾏わない理由は何ですか（複数回答可）。],"*"&amp;$B80&amp;"*")</f>
        <v>7</v>
      </c>
      <c r="D80" s="18">
        <f t="shared" si="6"/>
        <v>0.33333333333333331</v>
      </c>
      <c r="E80">
        <f t="shared" si="7"/>
        <v>3</v>
      </c>
    </row>
    <row r="81" spans="1:6" x14ac:dyDescent="0.2">
      <c r="A81" s="2"/>
      <c r="B81" t="s">
        <v>420</v>
      </c>
      <c r="C81" s="5">
        <f>COUNTIFS(集計用[（元請−下請間取引）「⾏っていない」と回答された⽅に伺います。電⼦契約を⾏わない理由は何ですか（複数回答可）。],"*"&amp;$B81&amp;"*")</f>
        <v>7</v>
      </c>
      <c r="D81" s="18">
        <f t="shared" si="6"/>
        <v>0.33333333333333331</v>
      </c>
      <c r="E81">
        <f t="shared" si="7"/>
        <v>3</v>
      </c>
    </row>
    <row r="82" spans="1:6" x14ac:dyDescent="0.2">
      <c r="A82" s="2"/>
      <c r="B82" t="s">
        <v>432</v>
      </c>
      <c r="C82" s="5">
        <f>COUNTIFS(集計用[（元請−下請間取引）「⾏っていない」と回答された⽅に伺います。電⼦契約を⾏わない理由は何ですか（複数回答可）。],"*"&amp;$B82&amp;"*")</f>
        <v>1</v>
      </c>
      <c r="D82" s="18">
        <f t="shared" si="6"/>
        <v>4.7619047619047616E-2</v>
      </c>
      <c r="E82">
        <f t="shared" si="7"/>
        <v>6</v>
      </c>
    </row>
    <row r="83" spans="1:6" x14ac:dyDescent="0.2">
      <c r="A83" s="2"/>
      <c r="B83" t="s">
        <v>425</v>
      </c>
      <c r="C83" s="5">
        <f>COUNTIFS(集計用[（元請−下請間取引）「⾏っていない」と回答された⽅に伺います。電⼦契約を⾏わない理由は何ですか（複数回答可）。],"*"&amp;$B83&amp;"*")</f>
        <v>1</v>
      </c>
      <c r="D83" s="18">
        <f t="shared" si="6"/>
        <v>4.7619047619047616E-2</v>
      </c>
      <c r="E83">
        <f t="shared" si="7"/>
        <v>6</v>
      </c>
    </row>
    <row r="84" spans="1:6" x14ac:dyDescent="0.2">
      <c r="A84" s="2"/>
      <c r="B84" t="s">
        <v>424</v>
      </c>
      <c r="C84" s="5">
        <f>COUNTIFS(集計用[（元請−下請間取引）「⾏っていない」と回答された⽅に伺います。電⼦契約を⾏わない理由は何ですか（複数回答可）。],"*"&amp;$B84&amp;"*")</f>
        <v>1</v>
      </c>
      <c r="D84" s="18">
        <f t="shared" si="6"/>
        <v>4.7619047619047616E-2</v>
      </c>
      <c r="E84">
        <f t="shared" si="7"/>
        <v>6</v>
      </c>
    </row>
    <row r="85" spans="1:6" x14ac:dyDescent="0.2">
      <c r="A85" s="2"/>
      <c r="B85" t="s">
        <v>423</v>
      </c>
      <c r="C85" s="5">
        <f>COUNTIFS(集計用[（元請−下請間取引）「⾏っていない」と回答された⽅に伺います。電⼦契約を⾏わない理由は何ですか（複数回答可）。],"*"&amp;$B85&amp;"*")</f>
        <v>0</v>
      </c>
      <c r="D85" s="18">
        <f t="shared" si="6"/>
        <v>0</v>
      </c>
      <c r="E85">
        <f t="shared" si="7"/>
        <v>10</v>
      </c>
    </row>
    <row r="86" spans="1:6" x14ac:dyDescent="0.2">
      <c r="B86" t="s">
        <v>87</v>
      </c>
      <c r="C86" s="5">
        <f>COUNTIFS(集計用[Q61_その他],"*")-COUNTIFS(集計用[Q61_その他],"")</f>
        <v>1</v>
      </c>
      <c r="D86" s="18">
        <f t="shared" si="6"/>
        <v>4.7619047619047616E-2</v>
      </c>
      <c r="E86">
        <f t="shared" si="7"/>
        <v>6</v>
      </c>
      <c r="F86" s="14"/>
    </row>
    <row r="87" spans="1:6" x14ac:dyDescent="0.2">
      <c r="B87" t="s">
        <v>234</v>
      </c>
      <c r="C87" s="5">
        <f>C55</f>
        <v>21</v>
      </c>
      <c r="D87" s="18">
        <f t="shared" ref="D87" si="8">C87/C$87</f>
        <v>1</v>
      </c>
    </row>
    <row r="97" spans="4:6" x14ac:dyDescent="0.2">
      <c r="D97" s="5"/>
      <c r="F97" s="14"/>
    </row>
    <row r="98" spans="4:6" x14ac:dyDescent="0.2">
      <c r="D98" s="5"/>
      <c r="F98" s="14"/>
    </row>
    <row r="99" spans="4:6" x14ac:dyDescent="0.2">
      <c r="D99" s="5"/>
      <c r="F99" s="14"/>
    </row>
    <row r="100" spans="4:6" x14ac:dyDescent="0.2">
      <c r="D100" s="5"/>
      <c r="F100" s="14"/>
    </row>
    <row r="101" spans="4:6" x14ac:dyDescent="0.2">
      <c r="D101" s="5"/>
      <c r="F101" s="14"/>
    </row>
    <row r="102" spans="4:6" x14ac:dyDescent="0.2">
      <c r="D102" s="5"/>
      <c r="F102" s="14"/>
    </row>
    <row r="103" spans="4:6" x14ac:dyDescent="0.2">
      <c r="D103" s="5"/>
      <c r="F103" s="14"/>
    </row>
    <row r="104" spans="4:6" x14ac:dyDescent="0.2">
      <c r="D104" s="5"/>
      <c r="F104" s="14"/>
    </row>
    <row r="105" spans="4:6" x14ac:dyDescent="0.2">
      <c r="D105" s="5"/>
      <c r="F105" s="14"/>
    </row>
    <row r="106" spans="4:6" x14ac:dyDescent="0.2">
      <c r="D106" s="5"/>
      <c r="F106" s="14"/>
    </row>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L82"/>
  <sheetViews>
    <sheetView zoomScaleNormal="100" workbookViewId="0"/>
  </sheetViews>
  <sheetFormatPr defaultRowHeight="13.2" x14ac:dyDescent="0.2"/>
  <cols>
    <col min="2" max="2" width="22.88671875" customWidth="1"/>
    <col min="3" max="3" width="11.109375" style="5" customWidth="1"/>
    <col min="4" max="4" width="11.109375" style="4" customWidth="1"/>
  </cols>
  <sheetData>
    <row r="1" spans="1:12" ht="18" x14ac:dyDescent="0.45">
      <c r="A1" s="2" t="s">
        <v>786</v>
      </c>
    </row>
    <row r="2" spans="1:12" x14ac:dyDescent="0.2">
      <c r="A2" s="2"/>
    </row>
    <row r="3" spans="1:12" x14ac:dyDescent="0.2">
      <c r="A3" s="2"/>
      <c r="C3" s="5" t="s">
        <v>130</v>
      </c>
      <c r="D3" s="4" t="s">
        <v>127</v>
      </c>
      <c r="I3" s="4"/>
      <c r="J3" s="4"/>
    </row>
    <row r="4" spans="1:12" x14ac:dyDescent="0.2">
      <c r="A4" s="2"/>
      <c r="B4" t="s">
        <v>81</v>
      </c>
      <c r="C4" s="5">
        <f>COUNTIFS(集計用[元請−下請間等で取引する際、電⼦取引システムを利⽤していますか。また、利⽤する予定はありますか。],$B4)</f>
        <v>0</v>
      </c>
      <c r="D4" s="15">
        <f>C4/C$8</f>
        <v>0</v>
      </c>
      <c r="E4" s="5"/>
      <c r="F4" s="5"/>
      <c r="I4" s="5"/>
      <c r="J4" s="5"/>
      <c r="K4" s="5"/>
      <c r="L4" s="5"/>
    </row>
    <row r="5" spans="1:12" x14ac:dyDescent="0.2">
      <c r="A5" s="2"/>
      <c r="B5" t="s">
        <v>93</v>
      </c>
      <c r="C5" s="5">
        <f>COUNTIFS(集計用[元請−下請間等で取引する際、電⼦取引システムを利⽤していますか。また、利⽤する予定はありますか。],$B5)</f>
        <v>10</v>
      </c>
      <c r="D5" s="15">
        <f>C5/C$8</f>
        <v>0.25641025641025639</v>
      </c>
      <c r="E5" s="5"/>
      <c r="F5" s="5"/>
      <c r="I5" s="5"/>
      <c r="J5" s="5"/>
      <c r="K5" s="5"/>
      <c r="L5" s="5"/>
    </row>
    <row r="6" spans="1:12" x14ac:dyDescent="0.2">
      <c r="A6" s="2"/>
      <c r="B6" t="s">
        <v>56</v>
      </c>
      <c r="C6" s="5">
        <f>COUNTIFS(集計用[元請−下請間等で取引する際、電⼦取引システムを利⽤していますか。また、利⽤する予定はありますか。],$B6)</f>
        <v>10</v>
      </c>
      <c r="D6" s="15">
        <f>C6/C$8</f>
        <v>0.25641025641025639</v>
      </c>
      <c r="E6" s="5"/>
      <c r="F6" s="5"/>
      <c r="I6" s="5"/>
      <c r="J6" s="5"/>
      <c r="K6" s="5"/>
      <c r="L6" s="5"/>
    </row>
    <row r="7" spans="1:12" x14ac:dyDescent="0.2">
      <c r="A7" s="2"/>
      <c r="B7" t="s">
        <v>57</v>
      </c>
      <c r="C7" s="5">
        <f>COUNTIFS(集計用[元請−下請間等で取引する際、電⼦取引システムを利⽤していますか。また、利⽤する予定はありますか。],$B7)</f>
        <v>19</v>
      </c>
      <c r="D7" s="15">
        <f>C7/C$8</f>
        <v>0.48717948717948717</v>
      </c>
      <c r="E7" s="5"/>
      <c r="F7" s="5"/>
      <c r="I7" s="5"/>
      <c r="J7" s="5"/>
      <c r="K7" s="5"/>
      <c r="L7" s="5"/>
    </row>
    <row r="8" spans="1:12" x14ac:dyDescent="0.2">
      <c r="A8" s="2"/>
      <c r="B8" t="s">
        <v>111</v>
      </c>
      <c r="C8" s="5">
        <f>SUM(C4:C7)</f>
        <v>39</v>
      </c>
      <c r="D8" s="15">
        <f>SUM(D4:D7)</f>
        <v>1</v>
      </c>
      <c r="E8" s="5"/>
      <c r="F8" s="5"/>
    </row>
    <row r="9" spans="1:12" x14ac:dyDescent="0.2">
      <c r="A9" s="2"/>
    </row>
    <row r="10" spans="1:12" x14ac:dyDescent="0.2">
      <c r="A10" s="2"/>
    </row>
    <row r="11" spans="1:12" x14ac:dyDescent="0.2">
      <c r="A11" s="2"/>
    </row>
    <row r="12" spans="1:12" ht="18" x14ac:dyDescent="0.45">
      <c r="A12" s="2" t="s">
        <v>787</v>
      </c>
    </row>
    <row r="13" spans="1:12" x14ac:dyDescent="0.2">
      <c r="F13" s="13"/>
      <c r="G13" s="13"/>
      <c r="H13" s="13"/>
    </row>
    <row r="14" spans="1:12" x14ac:dyDescent="0.2">
      <c r="B14" s="2"/>
      <c r="C14" s="5" t="s">
        <v>130</v>
      </c>
      <c r="D14" s="4" t="s">
        <v>127</v>
      </c>
      <c r="F14" s="13"/>
      <c r="G14" s="13"/>
      <c r="H14" s="13"/>
    </row>
    <row r="15" spans="1:12" x14ac:dyDescent="0.2">
      <c r="B15" t="s">
        <v>438</v>
      </c>
      <c r="C15" s="5">
        <f>COUNTIFS(集計用[（元請−下請間等取引）「⾏っている」、「⼀部⾏っている」と回答された⽅に伺います。導入している電⼦取引システムは何ですか（複数回答可）。],"*"&amp;$B15&amp;"*")</f>
        <v>8</v>
      </c>
      <c r="D15" s="15">
        <f>C15/C$18</f>
        <v>0.8</v>
      </c>
      <c r="E15">
        <f>RANK(D15,$D$15:$D$17,0)</f>
        <v>1</v>
      </c>
      <c r="F15" s="14"/>
      <c r="G15" s="14"/>
      <c r="H15" s="13"/>
    </row>
    <row r="16" spans="1:12" x14ac:dyDescent="0.2">
      <c r="B16" t="s">
        <v>436</v>
      </c>
      <c r="C16" s="5">
        <f>COUNTIFS(集計用[（元請−下請間等取引）「⾏っている」、「⼀部⾏っている」と回答された⽅に伺います。導入している電⼦取引システムは何ですか（複数回答可）。],"*"&amp;$B16&amp;"*")</f>
        <v>1</v>
      </c>
      <c r="D16" s="15">
        <f>C16/C$18</f>
        <v>0.1</v>
      </c>
      <c r="E16">
        <f t="shared" ref="E16:E17" si="0">RANK(D16,$D$15:$D$17,0)</f>
        <v>2</v>
      </c>
      <c r="F16" s="14"/>
      <c r="G16" s="14"/>
      <c r="H16" s="13"/>
    </row>
    <row r="17" spans="1:8" x14ac:dyDescent="0.2">
      <c r="B17" t="s">
        <v>437</v>
      </c>
      <c r="C17" s="5">
        <f>COUNTIFS(集計用[（元請−下請間等取引）「⾏っている」、「⼀部⾏っている」と回答された⽅に伺います。導入している電⼦取引システムは何ですか（複数回答可）。],"*"&amp;$B17&amp;"*")</f>
        <v>0</v>
      </c>
      <c r="D17" s="15">
        <f>C17/C$18</f>
        <v>0</v>
      </c>
      <c r="E17">
        <f t="shared" si="0"/>
        <v>3</v>
      </c>
      <c r="F17" s="14"/>
      <c r="G17" s="14"/>
      <c r="H17" s="13"/>
    </row>
    <row r="18" spans="1:8" ht="26.4" x14ac:dyDescent="0.2">
      <c r="B18" s="22" t="s">
        <v>233</v>
      </c>
      <c r="C18" s="5">
        <f>SUM(C4:C5)</f>
        <v>10</v>
      </c>
      <c r="D18" s="15"/>
      <c r="F18" s="13"/>
      <c r="G18" s="13"/>
      <c r="H18" s="13"/>
    </row>
    <row r="19" spans="1:8" x14ac:dyDescent="0.2">
      <c r="D19" s="5"/>
      <c r="F19" s="14"/>
      <c r="G19" s="14"/>
      <c r="H19" s="13"/>
    </row>
    <row r="20" spans="1:8" x14ac:dyDescent="0.2">
      <c r="D20" s="5"/>
      <c r="F20" s="14"/>
      <c r="G20" s="14"/>
      <c r="H20" s="13"/>
    </row>
    <row r="21" spans="1:8" x14ac:dyDescent="0.2">
      <c r="D21" s="5"/>
      <c r="F21" s="14"/>
      <c r="G21" s="14"/>
      <c r="H21" s="13"/>
    </row>
    <row r="22" spans="1:8" ht="18" x14ac:dyDescent="0.45">
      <c r="A22" s="2" t="s">
        <v>788</v>
      </c>
    </row>
    <row r="23" spans="1:8" x14ac:dyDescent="0.2">
      <c r="F23" s="13"/>
      <c r="G23" s="13"/>
      <c r="H23" s="13"/>
    </row>
    <row r="24" spans="1:8" x14ac:dyDescent="0.2">
      <c r="B24" s="2"/>
      <c r="C24" s="5" t="s">
        <v>130</v>
      </c>
      <c r="D24" s="4" t="s">
        <v>127</v>
      </c>
      <c r="F24" s="13"/>
      <c r="G24" s="13"/>
      <c r="H24" s="13"/>
    </row>
    <row r="25" spans="1:8" x14ac:dyDescent="0.2">
      <c r="B25" t="s">
        <v>441</v>
      </c>
      <c r="C25" s="5">
        <f>COUNTIFS(集計用[（元請−下請間等取引）「⾏っている」、「⼀部⾏っている」と回答された⽅に伺います。導入している電⼦取引システムをどの業務に用いていますか（複数回答可）。],"*"&amp;$B25&amp;"*")</f>
        <v>6</v>
      </c>
      <c r="D25" s="15">
        <f t="shared" ref="D25:D30" si="1">C25/C$30</f>
        <v>0.6</v>
      </c>
      <c r="E25">
        <f>RANK(D25,$D$25:$D$29,0)</f>
        <v>1</v>
      </c>
      <c r="F25" s="14"/>
      <c r="G25" s="14"/>
      <c r="H25" s="13"/>
    </row>
    <row r="26" spans="1:8" x14ac:dyDescent="0.2">
      <c r="B26" t="s">
        <v>440</v>
      </c>
      <c r="C26" s="5">
        <f>COUNTIFS(集計用[（元請−下請間等取引）「⾏っている」、「⼀部⾏っている」と回答された⽅に伺います。導入している電⼦取引システムをどの業務に用いていますか（複数回答可）。],"*"&amp;$B26&amp;"*")</f>
        <v>3</v>
      </c>
      <c r="D26" s="15">
        <f t="shared" si="1"/>
        <v>0.3</v>
      </c>
      <c r="E26">
        <f t="shared" ref="E26:E29" si="2">RANK(D26,$D$25:$D$29,0)</f>
        <v>2</v>
      </c>
      <c r="F26" s="14"/>
      <c r="G26" s="14"/>
      <c r="H26" s="13"/>
    </row>
    <row r="27" spans="1:8" x14ac:dyDescent="0.2">
      <c r="B27" t="s">
        <v>439</v>
      </c>
      <c r="C27" s="5">
        <f>COUNTIFS(集計用[（元請−下請間等取引）「⾏っている」、「⼀部⾏っている」と回答された⽅に伺います。導入している電⼦取引システムをどの業務に用いていますか（複数回答可）。],"*"&amp;$B27&amp;"*")</f>
        <v>3</v>
      </c>
      <c r="D27" s="15">
        <f t="shared" si="1"/>
        <v>0.3</v>
      </c>
      <c r="E27">
        <f t="shared" si="2"/>
        <v>2</v>
      </c>
      <c r="F27" s="14"/>
      <c r="G27" s="14"/>
      <c r="H27" s="13"/>
    </row>
    <row r="28" spans="1:8" x14ac:dyDescent="0.2">
      <c r="B28" t="s">
        <v>442</v>
      </c>
      <c r="C28" s="5">
        <f>COUNTIFS(集計用[（元請−下請間等取引）「⾏っている」、「⼀部⾏っている」と回答された⽅に伺います。導入している電⼦取引システムをどの業務に用いていますか（複数回答可）。],"*"&amp;$B28&amp;"*")</f>
        <v>0</v>
      </c>
      <c r="D28" s="15">
        <f t="shared" si="1"/>
        <v>0</v>
      </c>
      <c r="E28">
        <f t="shared" si="2"/>
        <v>4</v>
      </c>
      <c r="F28" s="14"/>
      <c r="G28" s="14"/>
      <c r="H28" s="13"/>
    </row>
    <row r="29" spans="1:8" x14ac:dyDescent="0.2">
      <c r="B29" t="s">
        <v>443</v>
      </c>
      <c r="C29" s="5">
        <f>COUNTIFS(集計用[Q64_その他],"*")-COUNTIFS(集計用[Q64_その他],"")</f>
        <v>0</v>
      </c>
      <c r="D29" s="15">
        <f t="shared" si="1"/>
        <v>0</v>
      </c>
      <c r="E29">
        <f t="shared" si="2"/>
        <v>4</v>
      </c>
      <c r="F29" s="14"/>
      <c r="G29" s="14"/>
      <c r="H29" s="13"/>
    </row>
    <row r="30" spans="1:8" ht="26.4" x14ac:dyDescent="0.2">
      <c r="B30" s="22" t="s">
        <v>233</v>
      </c>
      <c r="C30" s="5">
        <f>SUM(C4:C5)</f>
        <v>10</v>
      </c>
      <c r="D30" s="15">
        <f t="shared" si="1"/>
        <v>1</v>
      </c>
      <c r="F30" s="13"/>
      <c r="G30" s="13"/>
      <c r="H30" s="13"/>
    </row>
    <row r="31" spans="1:8" x14ac:dyDescent="0.2">
      <c r="D31" s="5"/>
      <c r="F31" s="14"/>
      <c r="G31" s="14"/>
      <c r="H31" s="13"/>
    </row>
    <row r="32" spans="1:8" x14ac:dyDescent="0.2">
      <c r="D32" s="5"/>
      <c r="F32" s="14"/>
      <c r="G32" s="14"/>
      <c r="H32" s="13"/>
    </row>
    <row r="33" spans="1:8" x14ac:dyDescent="0.2">
      <c r="D33" s="5"/>
      <c r="F33" s="14"/>
      <c r="G33" s="14"/>
      <c r="H33" s="13"/>
    </row>
    <row r="34" spans="1:8" ht="18" x14ac:dyDescent="0.45">
      <c r="A34" s="2" t="s">
        <v>789</v>
      </c>
    </row>
    <row r="35" spans="1:8" x14ac:dyDescent="0.2">
      <c r="D35" s="5"/>
      <c r="F35" s="14"/>
    </row>
    <row r="36" spans="1:8" x14ac:dyDescent="0.2">
      <c r="C36" s="5" t="s">
        <v>130</v>
      </c>
      <c r="D36" s="5" t="s">
        <v>127</v>
      </c>
      <c r="F36" s="14"/>
    </row>
    <row r="37" spans="1:8" x14ac:dyDescent="0.2">
      <c r="B37" t="s">
        <v>447</v>
      </c>
      <c r="C37" s="5">
        <f>COUNTIFS(集計用[（元請−下請間等取引）「⾏っている」、「⼀部⾏っている」と回答された⽅に伺います。電⼦取引システムを利用している理由は何ですか（複数回答可）。],"*"&amp;$B37&amp;"*")</f>
        <v>7</v>
      </c>
      <c r="D37" s="15">
        <f t="shared" ref="D37:D44" si="3">C37/C$45</f>
        <v>0.7</v>
      </c>
      <c r="E37">
        <f>RANK(D37,$D$37:$D$44,0)</f>
        <v>1</v>
      </c>
      <c r="F37" s="14"/>
    </row>
    <row r="38" spans="1:8" x14ac:dyDescent="0.2">
      <c r="B38" t="s">
        <v>452</v>
      </c>
      <c r="C38" s="5">
        <f>COUNTIFS(集計用[（元請−下請間等取引）「⾏っている」、「⼀部⾏っている」と回答された⽅に伺います。電⼦取引システムを利用している理由は何ですか（複数回答可）。],"*"&amp;$B38&amp;"*")</f>
        <v>5</v>
      </c>
      <c r="D38" s="15">
        <f t="shared" si="3"/>
        <v>0.5</v>
      </c>
      <c r="E38">
        <f t="shared" ref="E38:E44" si="4">RANK(D38,$D$37:$D$44,0)</f>
        <v>3</v>
      </c>
    </row>
    <row r="39" spans="1:8" x14ac:dyDescent="0.2">
      <c r="B39" t="s">
        <v>448</v>
      </c>
      <c r="C39" s="5">
        <f>COUNTIFS(集計用[（元請−下請間等取引）「⾏っている」、「⼀部⾏っている」と回答された⽅に伺います。電⼦取引システムを利用している理由は何ですか（複数回答可）。],"*"&amp;$B39&amp;"*")</f>
        <v>6</v>
      </c>
      <c r="D39" s="15">
        <f t="shared" si="3"/>
        <v>0.6</v>
      </c>
      <c r="E39">
        <f t="shared" si="4"/>
        <v>2</v>
      </c>
      <c r="F39" s="14"/>
    </row>
    <row r="40" spans="1:8" x14ac:dyDescent="0.2">
      <c r="B40" t="s">
        <v>566</v>
      </c>
      <c r="C40" s="5">
        <f>COUNTIFS(集計用[（元請−下請間等取引）「⾏っている」、「⼀部⾏っている」と回答された⽅に伺います。電⼦取引システムを利用している理由は何ですか（複数回答可）。],"*"&amp;$B40&amp;"*")</f>
        <v>4</v>
      </c>
      <c r="D40" s="15">
        <f t="shared" si="3"/>
        <v>0.4</v>
      </c>
      <c r="E40">
        <f t="shared" si="4"/>
        <v>5</v>
      </c>
    </row>
    <row r="41" spans="1:8" x14ac:dyDescent="0.2">
      <c r="B41" t="s">
        <v>449</v>
      </c>
      <c r="C41" s="5">
        <f>COUNTIFS(集計用[（元請−下請間等取引）「⾏っている」、「⼀部⾏っている」と回答された⽅に伺います。電⼦取引システムを利用している理由は何ですか（複数回答可）。],"*"&amp;$B41&amp;"*")</f>
        <v>3</v>
      </c>
      <c r="D41" s="15">
        <f t="shared" si="3"/>
        <v>0.3</v>
      </c>
      <c r="E41">
        <f t="shared" si="4"/>
        <v>6</v>
      </c>
    </row>
    <row r="42" spans="1:8" x14ac:dyDescent="0.2">
      <c r="B42" t="s">
        <v>450</v>
      </c>
      <c r="C42" s="5">
        <f>COUNTIFS(集計用[（元請−下請間等取引）「⾏っている」、「⼀部⾏っている」と回答された⽅に伺います。電⼦取引システムを利用している理由は何ですか（複数回答可）。],"*"&amp;$B42&amp;"*")</f>
        <v>3</v>
      </c>
      <c r="D42" s="15">
        <f t="shared" si="3"/>
        <v>0.3</v>
      </c>
      <c r="E42">
        <f t="shared" si="4"/>
        <v>6</v>
      </c>
      <c r="F42" s="3"/>
    </row>
    <row r="43" spans="1:8" x14ac:dyDescent="0.2">
      <c r="B43" t="s">
        <v>451</v>
      </c>
      <c r="C43" s="5">
        <f>COUNTIFS(集計用[（元請−下請間等取引）「⾏っている」、「⼀部⾏っている」と回答された⽅に伺います。電⼦取引システムを利用している理由は何ですか（複数回答可）。],"*"&amp;$B43&amp;"*")</f>
        <v>5</v>
      </c>
      <c r="D43" s="15">
        <f t="shared" si="3"/>
        <v>0.5</v>
      </c>
      <c r="E43">
        <f t="shared" si="4"/>
        <v>3</v>
      </c>
    </row>
    <row r="44" spans="1:8" x14ac:dyDescent="0.2">
      <c r="B44" t="s">
        <v>87</v>
      </c>
      <c r="C44" s="5">
        <f>COUNTIFS(集計用[Q65_その他],"*")-COUNTIFS(集計用[Q65_その他],"")</f>
        <v>0</v>
      </c>
      <c r="D44" s="20">
        <f t="shared" si="3"/>
        <v>0</v>
      </c>
      <c r="E44">
        <f t="shared" si="4"/>
        <v>8</v>
      </c>
    </row>
    <row r="45" spans="1:8" x14ac:dyDescent="0.2">
      <c r="B45" t="s">
        <v>446</v>
      </c>
      <c r="C45" s="5">
        <f>SUM(C4:C5)</f>
        <v>10</v>
      </c>
      <c r="D45" s="15">
        <f t="shared" ref="D45" si="5">C45/C$45</f>
        <v>1</v>
      </c>
    </row>
    <row r="49" spans="1:6" ht="18" x14ac:dyDescent="0.45">
      <c r="A49" s="2" t="s">
        <v>790</v>
      </c>
    </row>
    <row r="50" spans="1:6" x14ac:dyDescent="0.2">
      <c r="D50" s="5"/>
      <c r="F50" s="14"/>
    </row>
    <row r="51" spans="1:6" x14ac:dyDescent="0.2">
      <c r="C51" s="5" t="s">
        <v>130</v>
      </c>
      <c r="D51" s="5" t="s">
        <v>127</v>
      </c>
      <c r="F51" s="14"/>
    </row>
    <row r="52" spans="1:6" x14ac:dyDescent="0.2">
      <c r="B52" t="s">
        <v>431</v>
      </c>
      <c r="C52" s="5">
        <f>COUNTIFS(集計用[（元請−下請間取引）「⾏っていない」と回答された⽅に伺います。電⼦取引システムを導入していない理由は何ですか（複数回答可）。],"*"&amp;$B52&amp;"*")</f>
        <v>11</v>
      </c>
      <c r="D52" s="15">
        <f t="shared" ref="D52:D58" si="6">C52/C$62</f>
        <v>0.57894736842105265</v>
      </c>
      <c r="E52">
        <f t="shared" ref="E52:E61" si="7">RANK(D52,$D$52:$D$61,0)</f>
        <v>1</v>
      </c>
    </row>
    <row r="53" spans="1:6" x14ac:dyDescent="0.2">
      <c r="B53" t="s">
        <v>457</v>
      </c>
      <c r="C53" s="5">
        <f>COUNTIFS(集計用[（元請−下請間取引）「⾏っていない」と回答された⽅に伺います。電⼦取引システムを導入していない理由は何ですか（複数回答可）。],"*"&amp;$B53&amp;"*")</f>
        <v>6</v>
      </c>
      <c r="D53" s="15">
        <f t="shared" si="6"/>
        <v>0.31578947368421051</v>
      </c>
      <c r="E53">
        <f t="shared" si="7"/>
        <v>3</v>
      </c>
      <c r="F53" s="14"/>
    </row>
    <row r="54" spans="1:6" x14ac:dyDescent="0.2">
      <c r="B54" t="s">
        <v>421</v>
      </c>
      <c r="C54" s="5">
        <f>COUNTIFS(集計用[（元請−下請間取引）「⾏っていない」と回答された⽅に伺います。電⼦取引システムを導入していない理由は何ですか（複数回答可）。],"*"&amp;$B54&amp;"*")</f>
        <v>6</v>
      </c>
      <c r="D54" s="15">
        <f t="shared" si="6"/>
        <v>0.31578947368421051</v>
      </c>
      <c r="E54">
        <f t="shared" si="7"/>
        <v>3</v>
      </c>
      <c r="F54" s="3"/>
    </row>
    <row r="55" spans="1:6" x14ac:dyDescent="0.2">
      <c r="B55" t="s">
        <v>458</v>
      </c>
      <c r="C55" s="5">
        <f>COUNTIFS(集計用[（元請−下請間取引）「⾏っていない」と回答された⽅に伺います。電⼦取引システムを導入していない理由は何ですか（複数回答可）。],"*"&amp;$B55&amp;"*")</f>
        <v>8</v>
      </c>
      <c r="D55" s="15">
        <f t="shared" si="6"/>
        <v>0.42105263157894735</v>
      </c>
      <c r="E55">
        <f t="shared" si="7"/>
        <v>2</v>
      </c>
    </row>
    <row r="56" spans="1:6" x14ac:dyDescent="0.2">
      <c r="B56" t="s">
        <v>420</v>
      </c>
      <c r="C56" s="5">
        <f>COUNTIFS(集計用[（元請−下請間取引）「⾏っていない」と回答された⽅に伺います。電⼦取引システムを導入していない理由は何ですか（複数回答可）。],"*"&amp;$B56&amp;"*")</f>
        <v>6</v>
      </c>
      <c r="D56" s="15">
        <f t="shared" si="6"/>
        <v>0.31578947368421051</v>
      </c>
      <c r="E56">
        <f t="shared" si="7"/>
        <v>3</v>
      </c>
      <c r="F56" s="14"/>
    </row>
    <row r="57" spans="1:6" x14ac:dyDescent="0.2">
      <c r="B57" t="s">
        <v>462</v>
      </c>
      <c r="C57" s="5">
        <f>COUNTIFS(集計用[（元請−下請間取引）「⾏っていない」と回答された⽅に伺います。電⼦取引システムを導入していない理由は何ですか（複数回答可）。],"*"&amp;$B57&amp;"*")</f>
        <v>3</v>
      </c>
      <c r="D57" s="15">
        <f t="shared" si="6"/>
        <v>0.15789473684210525</v>
      </c>
      <c r="E57">
        <f t="shared" si="7"/>
        <v>6</v>
      </c>
    </row>
    <row r="58" spans="1:6" x14ac:dyDescent="0.2">
      <c r="B58" t="s">
        <v>459</v>
      </c>
      <c r="C58" s="5">
        <f>COUNTIFS(集計用[（元請−下請間取引）「⾏っていない」と回答された⽅に伺います。電⼦取引システムを導入していない理由は何ですか（複数回答可）。],"*"&amp;$B58&amp;"*")</f>
        <v>1</v>
      </c>
      <c r="D58" s="15">
        <f t="shared" si="6"/>
        <v>5.2631578947368418E-2</v>
      </c>
      <c r="E58">
        <f t="shared" si="7"/>
        <v>7</v>
      </c>
    </row>
    <row r="59" spans="1:6" x14ac:dyDescent="0.2">
      <c r="B59" t="s">
        <v>461</v>
      </c>
      <c r="C59" s="5">
        <f>COUNTIFS(集計用[（元請−下請間取引）「⾏っていない」と回答された⽅に伺います。電⼦取引システムを導入していない理由は何ですか（複数回答可）。],"*"&amp;$B59&amp;"*")</f>
        <v>1</v>
      </c>
      <c r="D59" s="15">
        <f t="shared" ref="D59:D61" si="8">C59/C$62</f>
        <v>5.2631578947368418E-2</v>
      </c>
      <c r="E59">
        <f t="shared" si="7"/>
        <v>7</v>
      </c>
    </row>
    <row r="60" spans="1:6" x14ac:dyDescent="0.2">
      <c r="B60" t="s">
        <v>460</v>
      </c>
      <c r="C60" s="5">
        <f>COUNTIFS(集計用[（元請−下請間取引）「⾏っていない」と回答された⽅に伺います。電⼦取引システムを導入していない理由は何ですか（複数回答可）。],"*"&amp;$B60&amp;"*")</f>
        <v>0</v>
      </c>
      <c r="D60" s="15">
        <f>C60/C$62</f>
        <v>0</v>
      </c>
      <c r="E60">
        <f t="shared" si="7"/>
        <v>10</v>
      </c>
    </row>
    <row r="61" spans="1:6" x14ac:dyDescent="0.2">
      <c r="B61" t="s">
        <v>87</v>
      </c>
      <c r="C61" s="5">
        <f>COUNTIFS(集計用[Q66_その他],"*")-COUNTIFS(集計用[Q66_その他],"")</f>
        <v>1</v>
      </c>
      <c r="D61" s="15">
        <f t="shared" si="8"/>
        <v>5.2631578947368418E-2</v>
      </c>
      <c r="E61">
        <f t="shared" si="7"/>
        <v>7</v>
      </c>
    </row>
    <row r="62" spans="1:6" x14ac:dyDescent="0.2">
      <c r="B62" t="s">
        <v>456</v>
      </c>
      <c r="C62" s="5">
        <f>C7</f>
        <v>19</v>
      </c>
      <c r="D62" s="15">
        <f>C62/C$62</f>
        <v>1</v>
      </c>
    </row>
    <row r="68" spans="4:6" x14ac:dyDescent="0.2">
      <c r="D68" s="5"/>
      <c r="F68" s="14"/>
    </row>
    <row r="69" spans="4:6" x14ac:dyDescent="0.2">
      <c r="D69" s="5"/>
      <c r="F69" s="14"/>
    </row>
    <row r="70" spans="4:6" x14ac:dyDescent="0.2">
      <c r="D70" s="5"/>
      <c r="F70" s="14"/>
    </row>
    <row r="73" spans="4:6" x14ac:dyDescent="0.2">
      <c r="D73" s="5"/>
      <c r="F73" s="14"/>
    </row>
    <row r="74" spans="4:6" x14ac:dyDescent="0.2">
      <c r="D74" s="5"/>
      <c r="F74" s="14"/>
    </row>
    <row r="75" spans="4:6" x14ac:dyDescent="0.2">
      <c r="D75" s="5"/>
      <c r="F75" s="14"/>
    </row>
    <row r="76" spans="4:6" x14ac:dyDescent="0.2">
      <c r="D76" s="5"/>
      <c r="F76" s="14"/>
    </row>
    <row r="77" spans="4:6" x14ac:dyDescent="0.2">
      <c r="D77" s="5"/>
      <c r="F77" s="14"/>
    </row>
    <row r="78" spans="4:6" x14ac:dyDescent="0.2">
      <c r="D78" s="5"/>
      <c r="F78" s="14"/>
    </row>
    <row r="79" spans="4:6" x14ac:dyDescent="0.2">
      <c r="D79" s="5"/>
      <c r="F79" s="14"/>
    </row>
    <row r="80" spans="4:6" x14ac:dyDescent="0.2">
      <c r="D80" s="5"/>
      <c r="F80" s="14"/>
    </row>
    <row r="81" spans="4:6" x14ac:dyDescent="0.2">
      <c r="D81" s="5"/>
      <c r="F81" s="14"/>
    </row>
    <row r="82" spans="4:6" x14ac:dyDescent="0.2">
      <c r="D82" s="5"/>
      <c r="F82" s="14"/>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E149"/>
  <sheetViews>
    <sheetView zoomScaleNormal="100" workbookViewId="0"/>
  </sheetViews>
  <sheetFormatPr defaultRowHeight="13.2" x14ac:dyDescent="0.2"/>
  <cols>
    <col min="2" max="2" width="22.88671875" customWidth="1"/>
  </cols>
  <sheetData>
    <row r="1" spans="1:5" ht="18" x14ac:dyDescent="0.45">
      <c r="A1" s="2" t="s">
        <v>791</v>
      </c>
    </row>
    <row r="3" spans="1:5" x14ac:dyDescent="0.2">
      <c r="C3" t="s">
        <v>130</v>
      </c>
      <c r="D3" t="s">
        <v>127</v>
      </c>
    </row>
    <row r="4" spans="1:5" x14ac:dyDescent="0.2">
      <c r="B4" t="s">
        <v>464</v>
      </c>
      <c r="C4">
        <f>COUNTIFS(集計用[建設⼯事における請負代金の支払い状況についてお聞かせください。民間発注者との取引において、請負代金の支払いはどのような手段で行われていますか。],$B4)</f>
        <v>33</v>
      </c>
      <c r="D4" s="14">
        <f>C4/C$9</f>
        <v>0.84615384615384615</v>
      </c>
      <c r="E4">
        <f>RANK(D4,$D$4:$D$8,0)</f>
        <v>1</v>
      </c>
    </row>
    <row r="5" spans="1:5" x14ac:dyDescent="0.2">
      <c r="B5" t="s">
        <v>465</v>
      </c>
      <c r="C5">
        <f>COUNTIFS(集計用[建設⼯事における請負代金の支払い状況についてお聞かせください。民間発注者との取引において、請負代金の支払いはどのような手段で行われていますか。],$B5)</f>
        <v>3</v>
      </c>
      <c r="D5" s="14">
        <f>C5/C$9</f>
        <v>7.6923076923076927E-2</v>
      </c>
      <c r="E5">
        <f t="shared" ref="E5:E8" si="0">RANK(D5,$D$4:$D$8,0)</f>
        <v>2</v>
      </c>
    </row>
    <row r="6" spans="1:5" x14ac:dyDescent="0.2">
      <c r="B6" t="s">
        <v>466</v>
      </c>
      <c r="C6">
        <f>COUNTIFS(集計用[建設⼯事における請負代金の支払い状況についてお聞かせください。民間発注者との取引において、請負代金の支払いはどのような手段で行われていますか。],$B6)</f>
        <v>0</v>
      </c>
      <c r="D6" s="14">
        <f>C6/C$9</f>
        <v>0</v>
      </c>
      <c r="E6">
        <f t="shared" si="0"/>
        <v>5</v>
      </c>
    </row>
    <row r="7" spans="1:5" x14ac:dyDescent="0.2">
      <c r="B7" t="s">
        <v>467</v>
      </c>
      <c r="C7">
        <f>COUNTIFS(集計用[建設⼯事における請負代金の支払い状況についてお聞かせください。民間発注者との取引において、請負代金の支払いはどのような手段で行われていますか。],$B7)</f>
        <v>2</v>
      </c>
      <c r="D7" s="14">
        <f>C7/C$9</f>
        <v>5.128205128205128E-2</v>
      </c>
      <c r="E7">
        <f t="shared" si="0"/>
        <v>3</v>
      </c>
    </row>
    <row r="8" spans="1:5" x14ac:dyDescent="0.2">
      <c r="B8" t="s">
        <v>468</v>
      </c>
      <c r="C8">
        <f>COUNTIFS(集計用[建設⼯事における請負代金の支払い状況についてお聞かせください。民間発注者との取引において、請負代金の支払いはどのような手段で行われていますか。],$B8)</f>
        <v>1</v>
      </c>
      <c r="D8" s="14">
        <f>C8/C$9</f>
        <v>2.564102564102564E-2</v>
      </c>
      <c r="E8">
        <f t="shared" si="0"/>
        <v>4</v>
      </c>
    </row>
    <row r="9" spans="1:5" x14ac:dyDescent="0.2">
      <c r="B9" t="s">
        <v>112</v>
      </c>
      <c r="C9">
        <f>SUM(C4:C8)</f>
        <v>39</v>
      </c>
      <c r="D9" s="14">
        <f>SUM(D4:D8)</f>
        <v>1</v>
      </c>
    </row>
    <row r="13" spans="1:5" ht="18" x14ac:dyDescent="0.45">
      <c r="A13" s="2" t="s">
        <v>792</v>
      </c>
    </row>
    <row r="15" spans="1:5" x14ac:dyDescent="0.2">
      <c r="C15" t="s">
        <v>130</v>
      </c>
      <c r="D15" t="s">
        <v>127</v>
      </c>
    </row>
    <row r="16" spans="1:5" x14ac:dyDescent="0.2">
      <c r="B16" t="s">
        <v>470</v>
      </c>
      <c r="C16">
        <f>COUNTIFS(集計用[（発注者との取引）「労務費相当分を現金、残りを手形」、「労務費に満たない額を現金、残りを手形」、「全額手形」と回答された⽅に伺います。手形の期間はどの程度でしょうか。],"*"&amp;$B16&amp;"*")</f>
        <v>1</v>
      </c>
      <c r="D16" s="14">
        <f>C16/C$21</f>
        <v>0.25</v>
      </c>
      <c r="E16">
        <f>RANK(D16,$D$16:$D$20,0)</f>
        <v>2</v>
      </c>
    </row>
    <row r="17" spans="1:5" x14ac:dyDescent="0.2">
      <c r="B17" t="s">
        <v>471</v>
      </c>
      <c r="C17">
        <f>COUNTIFS(集計用[（発注者との取引）「労務費相当分を現金、残りを手形」、「労務費に満たない額を現金、残りを手形」、「全額手形」と回答された⽅に伺います。手形の期間はどの程度でしょうか。],"*"&amp;$B17&amp;"*")</f>
        <v>2</v>
      </c>
      <c r="D17" s="14">
        <f t="shared" ref="D17:D21" si="1">C17/C$21</f>
        <v>0.5</v>
      </c>
      <c r="E17">
        <f t="shared" ref="E17:E20" si="2">RANK(D17,$D$16:$D$20,0)</f>
        <v>1</v>
      </c>
    </row>
    <row r="18" spans="1:5" x14ac:dyDescent="0.2">
      <c r="B18" t="s">
        <v>472</v>
      </c>
      <c r="C18">
        <f>COUNTIFS(集計用[（発注者との取引）「労務費相当分を現金、残りを手形」、「労務費に満たない額を現金、残りを手形」、「全額手形」と回答された⽅に伺います。手形の期間はどの程度でしょうか。],"*"&amp;$B18&amp;"*")</f>
        <v>0</v>
      </c>
      <c r="D18" s="14">
        <f t="shared" si="1"/>
        <v>0</v>
      </c>
      <c r="E18">
        <f t="shared" si="2"/>
        <v>4</v>
      </c>
    </row>
    <row r="19" spans="1:5" x14ac:dyDescent="0.2">
      <c r="B19" t="s">
        <v>473</v>
      </c>
      <c r="C19">
        <f>COUNTIFS(集計用[（発注者との取引）「労務費相当分を現金、残りを手形」、「労務費に満たない額を現金、残りを手形」、「全額手形」と回答された⽅に伺います。手形の期間はどの程度でしょうか。],"*"&amp;$B19&amp;"*")</f>
        <v>0</v>
      </c>
      <c r="D19" s="14">
        <f t="shared" si="1"/>
        <v>0</v>
      </c>
      <c r="E19">
        <f t="shared" si="2"/>
        <v>4</v>
      </c>
    </row>
    <row r="20" spans="1:5" x14ac:dyDescent="0.2">
      <c r="B20" t="s">
        <v>474</v>
      </c>
      <c r="C20">
        <f>COUNTIFS(集計用[（発注者との取引）「労務費相当分を現金、残りを手形」、「労務費に満たない額を現金、残りを手形」、「全額手形」と回答された⽅に伺います。手形の期間はどの程度でしょうか。],"*"&amp;$B20&amp;"*")</f>
        <v>1</v>
      </c>
      <c r="D20" s="14">
        <f t="shared" si="1"/>
        <v>0.25</v>
      </c>
      <c r="E20">
        <f t="shared" si="2"/>
        <v>2</v>
      </c>
    </row>
    <row r="21" spans="1:5" x14ac:dyDescent="0.2">
      <c r="B21" t="s">
        <v>475</v>
      </c>
      <c r="C21">
        <f>SUM(C5:C6,C8)</f>
        <v>4</v>
      </c>
      <c r="D21" s="14">
        <f t="shared" si="1"/>
        <v>1</v>
      </c>
    </row>
    <row r="25" spans="1:5" x14ac:dyDescent="0.2">
      <c r="A25" s="2" t="s">
        <v>700</v>
      </c>
    </row>
    <row r="27" spans="1:5" x14ac:dyDescent="0.2">
      <c r="C27" t="s">
        <v>130</v>
      </c>
      <c r="D27" t="s">
        <v>127</v>
      </c>
    </row>
    <row r="28" spans="1:5" x14ac:dyDescent="0.2">
      <c r="B28" t="s">
        <v>464</v>
      </c>
      <c r="C28">
        <f>COUNTIFS(集計用[元請―下請間で取引する際、請負代金の支払いはどのような手段で行われていますか。],$B28)</f>
        <v>27</v>
      </c>
      <c r="D28" s="14">
        <f>C28/C$33</f>
        <v>0.69230769230769229</v>
      </c>
      <c r="E28">
        <f>RANK(D28,$D$28:$D$32,0)</f>
        <v>1</v>
      </c>
    </row>
    <row r="29" spans="1:5" x14ac:dyDescent="0.2">
      <c r="B29" t="s">
        <v>465</v>
      </c>
      <c r="C29">
        <f>COUNTIFS(集計用[元請―下請間で取引する際、請負代金の支払いはどのような手段で行われていますか。],$B29)</f>
        <v>11</v>
      </c>
      <c r="D29" s="14">
        <f t="shared" ref="D29:D32" si="3">C29/C$33</f>
        <v>0.28205128205128205</v>
      </c>
      <c r="E29">
        <f t="shared" ref="E29:E32" si="4">RANK(D29,$D$28:$D$32,0)</f>
        <v>2</v>
      </c>
    </row>
    <row r="30" spans="1:5" x14ac:dyDescent="0.2">
      <c r="B30" t="s">
        <v>466</v>
      </c>
      <c r="C30">
        <f>COUNTIFS(集計用[元請―下請間で取引する際、請負代金の支払いはどのような手段で行われていますか。],$B30)</f>
        <v>0</v>
      </c>
      <c r="D30" s="14">
        <f t="shared" si="3"/>
        <v>0</v>
      </c>
      <c r="E30">
        <f t="shared" si="4"/>
        <v>4</v>
      </c>
    </row>
    <row r="31" spans="1:5" x14ac:dyDescent="0.2">
      <c r="B31" t="s">
        <v>467</v>
      </c>
      <c r="C31">
        <f>COUNTIFS(集計用[元請―下請間で取引する際、請負代金の支払いはどのような手段で行われていますか。],$B31)</f>
        <v>1</v>
      </c>
      <c r="D31" s="14">
        <f t="shared" si="3"/>
        <v>2.564102564102564E-2</v>
      </c>
      <c r="E31">
        <f t="shared" si="4"/>
        <v>3</v>
      </c>
    </row>
    <row r="32" spans="1:5" x14ac:dyDescent="0.2">
      <c r="B32" t="s">
        <v>468</v>
      </c>
      <c r="C32">
        <f>COUNTIFS(集計用[元請―下請間で取引する際、請負代金の支払いはどのような手段で行われていますか。],$B32)</f>
        <v>0</v>
      </c>
      <c r="D32" s="14">
        <f t="shared" si="3"/>
        <v>0</v>
      </c>
      <c r="E32">
        <f t="shared" si="4"/>
        <v>4</v>
      </c>
    </row>
    <row r="33" spans="1:5" x14ac:dyDescent="0.2">
      <c r="B33" t="s">
        <v>112</v>
      </c>
      <c r="C33">
        <f>SUM(C28:C32)</f>
        <v>39</v>
      </c>
      <c r="D33" s="14">
        <f>SUM(D28:D32)</f>
        <v>1</v>
      </c>
    </row>
    <row r="37" spans="1:5" ht="18" x14ac:dyDescent="0.45">
      <c r="A37" s="2" t="s">
        <v>793</v>
      </c>
    </row>
    <row r="39" spans="1:5" x14ac:dyDescent="0.2">
      <c r="C39" t="s">
        <v>130</v>
      </c>
      <c r="D39" t="s">
        <v>127</v>
      </c>
    </row>
    <row r="40" spans="1:5" x14ac:dyDescent="0.2">
      <c r="B40" t="s">
        <v>470</v>
      </c>
      <c r="C40">
        <f>COUNTIFS(集計用[（元請―下請間取引）「労務費相当分を現金、残りを手形」、「労務費に満たない額を現金、残りを手形」、「全額手形」と回答された⽅に伺います。手形の期間はどの程度でしょうか。],$B40)</f>
        <v>0</v>
      </c>
      <c r="D40" s="14">
        <f>C40/C$45</f>
        <v>0</v>
      </c>
      <c r="E40">
        <f>RANK(D40,$D$40:$D$44,0)</f>
        <v>4</v>
      </c>
    </row>
    <row r="41" spans="1:5" x14ac:dyDescent="0.2">
      <c r="B41" t="s">
        <v>471</v>
      </c>
      <c r="C41">
        <f>COUNTIFS(集計用[（元請―下請間取引）「労務費相当分を現金、残りを手形」、「労務費に満たない額を現金、残りを手形」、「全額手形」と回答された⽅に伺います。手形の期間はどの程度でしょうか。],$B41)</f>
        <v>9</v>
      </c>
      <c r="D41" s="14">
        <f>C41/C$45</f>
        <v>0.81818181818181823</v>
      </c>
      <c r="E41">
        <f t="shared" ref="E41:E44" si="5">RANK(D41,$D$40:$D$44,0)</f>
        <v>1</v>
      </c>
    </row>
    <row r="42" spans="1:5" x14ac:dyDescent="0.2">
      <c r="B42" t="s">
        <v>472</v>
      </c>
      <c r="C42">
        <f>COUNTIFS(集計用[（元請―下請間取引）「労務費相当分を現金、残りを手形」、「労務費に満たない額を現金、残りを手形」、「全額手形」と回答された⽅に伺います。手形の期間はどの程度でしょうか。],$B42)</f>
        <v>1</v>
      </c>
      <c r="D42" s="14">
        <f>C42/C$45</f>
        <v>9.0909090909090912E-2</v>
      </c>
      <c r="E42">
        <f t="shared" si="5"/>
        <v>2</v>
      </c>
    </row>
    <row r="43" spans="1:5" x14ac:dyDescent="0.2">
      <c r="B43" t="s">
        <v>473</v>
      </c>
      <c r="C43">
        <f>COUNTIFS(集計用[（元請―下請間取引）「労務費相当分を現金、残りを手形」、「労務費に満たない額を現金、残りを手形」、「全額手形」と回答された⽅に伺います。手形の期間はどの程度でしょうか。],$B43)</f>
        <v>1</v>
      </c>
      <c r="D43" s="14">
        <f>C43/C$45</f>
        <v>9.0909090909090912E-2</v>
      </c>
      <c r="E43">
        <f t="shared" si="5"/>
        <v>2</v>
      </c>
    </row>
    <row r="44" spans="1:5" x14ac:dyDescent="0.2">
      <c r="B44" t="s">
        <v>474</v>
      </c>
      <c r="C44">
        <f>COUNTIFS(集計用[（元請―下請間取引）「労務費相当分を現金、残りを手形」、「労務費に満たない額を現金、残りを手形」、「全額手形」と回答された⽅に伺います。手形の期間はどの程度でしょうか。],$B44)</f>
        <v>0</v>
      </c>
      <c r="D44" s="14">
        <f>C44/C$45</f>
        <v>0</v>
      </c>
      <c r="E44">
        <f t="shared" si="5"/>
        <v>4</v>
      </c>
    </row>
    <row r="45" spans="1:5" x14ac:dyDescent="0.2">
      <c r="B45" t="s">
        <v>475</v>
      </c>
      <c r="C45">
        <f>SUM(C29:C30,C32)</f>
        <v>11</v>
      </c>
      <c r="D45" s="14"/>
    </row>
    <row r="49" spans="1:5" ht="18" x14ac:dyDescent="0.45">
      <c r="A49" s="2" t="s">
        <v>794</v>
      </c>
    </row>
    <row r="51" spans="1:5" x14ac:dyDescent="0.2">
      <c r="C51" t="s">
        <v>130</v>
      </c>
      <c r="D51" t="s">
        <v>127</v>
      </c>
    </row>
    <row r="52" spans="1:5" x14ac:dyDescent="0.2">
      <c r="B52" t="s">
        <v>480</v>
      </c>
      <c r="C52">
        <f>COUNTIFS(集計用[（元請―下請間取引）「全額手形」と回答された⽅に伺います。手形を利用する理由について教えてください。（複数回答可）。],"*"&amp;$B52&amp;"*")</f>
        <v>0</v>
      </c>
      <c r="D52" s="14" t="e">
        <f t="shared" ref="D52:D59" si="6">C52/C$59</f>
        <v>#DIV/0!</v>
      </c>
      <c r="E52" t="e">
        <f>RANK(D52,$D$52:$D$58,0)</f>
        <v>#DIV/0!</v>
      </c>
    </row>
    <row r="53" spans="1:5" x14ac:dyDescent="0.2">
      <c r="B53" t="s">
        <v>479</v>
      </c>
      <c r="C53">
        <f>COUNTIFS(集計用[（元請―下請間取引）「全額手形」と回答された⽅に伺います。手形を利用する理由について教えてください。（複数回答可）。],"*"&amp;$B53&amp;"*")</f>
        <v>0</v>
      </c>
      <c r="D53" s="14" t="e">
        <f t="shared" si="6"/>
        <v>#DIV/0!</v>
      </c>
      <c r="E53" t="e">
        <f t="shared" ref="E53:E58" si="7">RANK(D53,$D$52:$D$58,0)</f>
        <v>#DIV/0!</v>
      </c>
    </row>
    <row r="54" spans="1:5" x14ac:dyDescent="0.2">
      <c r="B54" t="s">
        <v>478</v>
      </c>
      <c r="C54">
        <f>COUNTIFS(集計用[（元請―下請間取引）「全額手形」と回答された⽅に伺います。手形を利用する理由について教えてください。（複数回答可）。],"*"&amp;$B54&amp;"*")</f>
        <v>0</v>
      </c>
      <c r="D54" s="14" t="e">
        <f t="shared" si="6"/>
        <v>#DIV/0!</v>
      </c>
      <c r="E54" t="e">
        <f t="shared" si="7"/>
        <v>#DIV/0!</v>
      </c>
    </row>
    <row r="55" spans="1:5" x14ac:dyDescent="0.2">
      <c r="B55" t="s">
        <v>481</v>
      </c>
      <c r="C55">
        <f>COUNTIFS(集計用[（元請―下請間取引）「全額手形」と回答された⽅に伺います。手形を利用する理由について教えてください。（複数回答可）。],"*"&amp;$B55&amp;"*")</f>
        <v>0</v>
      </c>
      <c r="D55" s="14" t="e">
        <f t="shared" si="6"/>
        <v>#DIV/0!</v>
      </c>
      <c r="E55" t="e">
        <f t="shared" si="7"/>
        <v>#DIV/0!</v>
      </c>
    </row>
    <row r="56" spans="1:5" x14ac:dyDescent="0.2">
      <c r="B56" t="s">
        <v>483</v>
      </c>
      <c r="C56">
        <f>COUNTIFS(集計用[（元請―下請間取引）「全額手形」と回答された⽅に伺います。手形を利用する理由について教えてください。（複数回答可）。],"*"&amp;$B56&amp;"*")</f>
        <v>0</v>
      </c>
      <c r="D56" s="14" t="e">
        <f t="shared" si="6"/>
        <v>#DIV/0!</v>
      </c>
      <c r="E56" t="e">
        <f t="shared" si="7"/>
        <v>#DIV/0!</v>
      </c>
    </row>
    <row r="57" spans="1:5" x14ac:dyDescent="0.2">
      <c r="B57" t="s">
        <v>482</v>
      </c>
      <c r="C57">
        <f>COUNTIFS(集計用[（元請―下請間取引）「全額手形」と回答された⽅に伺います。手形を利用する理由について教えてください。（複数回答可）。],"*"&amp;$B57&amp;"*")</f>
        <v>0</v>
      </c>
      <c r="D57" s="14" t="e">
        <f t="shared" si="6"/>
        <v>#DIV/0!</v>
      </c>
      <c r="E57" t="e">
        <f t="shared" si="7"/>
        <v>#DIV/0!</v>
      </c>
    </row>
    <row r="58" spans="1:5" x14ac:dyDescent="0.2">
      <c r="B58" t="s">
        <v>87</v>
      </c>
      <c r="C58">
        <f>COUNTIFS(集計用[Q71_その他],"*")-COUNTIFS(集計用[Q71_その他],"")</f>
        <v>0</v>
      </c>
      <c r="D58" s="14" t="e">
        <f t="shared" si="6"/>
        <v>#DIV/0!</v>
      </c>
      <c r="E58" t="e">
        <f t="shared" si="7"/>
        <v>#DIV/0!</v>
      </c>
    </row>
    <row r="59" spans="1:5" x14ac:dyDescent="0.2">
      <c r="B59" t="s">
        <v>484</v>
      </c>
      <c r="C59">
        <f>C32</f>
        <v>0</v>
      </c>
      <c r="D59" s="14" t="e">
        <f t="shared" si="6"/>
        <v>#DIV/0!</v>
      </c>
    </row>
    <row r="63" spans="1:5" x14ac:dyDescent="0.2">
      <c r="A63" s="2" t="s">
        <v>702</v>
      </c>
    </row>
    <row r="65" spans="1:5" x14ac:dyDescent="0.2">
      <c r="C65" t="s">
        <v>130</v>
      </c>
      <c r="D65" t="s">
        <v>127</v>
      </c>
    </row>
    <row r="66" spans="1:5" x14ac:dyDescent="0.2">
      <c r="B66" t="s">
        <v>488</v>
      </c>
      <c r="C66">
        <f>COUNTIFS(集計用[電子記録債権の利用についてお聞かせください。貴社は電子記録債権を導入していますか。],$B66)</f>
        <v>7</v>
      </c>
      <c r="D66" s="14">
        <f>C66/C$70</f>
        <v>0.17948717948717949</v>
      </c>
    </row>
    <row r="67" spans="1:5" x14ac:dyDescent="0.2">
      <c r="B67" t="s">
        <v>489</v>
      </c>
      <c r="C67">
        <f>COUNTIFS(集計用[電子記録債権の利用についてお聞かせください。貴社は電子記録債権を導入していますか。],$B67)</f>
        <v>9</v>
      </c>
      <c r="D67" s="14">
        <f t="shared" ref="D67:D69" si="8">C67/C$70</f>
        <v>0.23076923076923078</v>
      </c>
    </row>
    <row r="68" spans="1:5" x14ac:dyDescent="0.2">
      <c r="B68" t="s">
        <v>490</v>
      </c>
      <c r="C68">
        <f>COUNTIFS(集計用[電子記録債権の利用についてお聞かせください。貴社は電子記録債権を導入していますか。],$B68)</f>
        <v>6</v>
      </c>
      <c r="D68" s="14">
        <f t="shared" si="8"/>
        <v>0.15384615384615385</v>
      </c>
    </row>
    <row r="69" spans="1:5" x14ac:dyDescent="0.2">
      <c r="B69" t="s">
        <v>491</v>
      </c>
      <c r="C69">
        <f>COUNTIFS(集計用[電子記録債権の利用についてお聞かせください。貴社は電子記録債権を導入していますか。],$B69)</f>
        <v>17</v>
      </c>
      <c r="D69" s="14">
        <f t="shared" si="8"/>
        <v>0.4358974358974359</v>
      </c>
    </row>
    <row r="70" spans="1:5" x14ac:dyDescent="0.2">
      <c r="B70" t="s">
        <v>112</v>
      </c>
      <c r="C70">
        <f>SUM(C66:C69)</f>
        <v>39</v>
      </c>
      <c r="D70" s="14">
        <f>SUM(D66:D69)</f>
        <v>1</v>
      </c>
    </row>
    <row r="74" spans="1:5" ht="18" x14ac:dyDescent="0.45">
      <c r="A74" s="2" t="s">
        <v>795</v>
      </c>
    </row>
    <row r="76" spans="1:5" x14ac:dyDescent="0.2">
      <c r="C76" t="s">
        <v>130</v>
      </c>
      <c r="D76" t="s">
        <v>127</v>
      </c>
    </row>
    <row r="77" spans="1:5" x14ac:dyDescent="0.2">
      <c r="B77" t="s">
        <v>416</v>
      </c>
      <c r="C77">
        <f>COUNTIFS(集計用[「導入している」　「一部導入している」と回答された⽅に伺います。電⼦記録債権を導入した理由は何ですか（複数回答可）。],"*"&amp;$B77&amp;"*")</f>
        <v>6</v>
      </c>
      <c r="D77" s="14">
        <f t="shared" ref="D77:D83" si="9">C77/C$84</f>
        <v>0.375</v>
      </c>
      <c r="E77">
        <f>RANK(D77,$D$77:$D$83,0)</f>
        <v>3</v>
      </c>
    </row>
    <row r="78" spans="1:5" x14ac:dyDescent="0.2">
      <c r="B78" t="s">
        <v>448</v>
      </c>
      <c r="C78">
        <f>COUNTIFS(集計用[「導入している」　「一部導入している」と回答された⽅に伺います。電⼦記録債権を導入した理由は何ですか（複数回答可）。],"*"&amp;$B78&amp;"*")</f>
        <v>4</v>
      </c>
      <c r="D78" s="14">
        <f t="shared" si="9"/>
        <v>0.25</v>
      </c>
      <c r="E78">
        <f t="shared" ref="E78:E83" si="10">RANK(D78,$D$77:$D$83,0)</f>
        <v>4</v>
      </c>
    </row>
    <row r="79" spans="1:5" x14ac:dyDescent="0.2">
      <c r="B79" t="s">
        <v>492</v>
      </c>
      <c r="C79">
        <f>COUNTIFS(集計用[「導入している」　「一部導入している」と回答された⽅に伺います。電⼦記録債権を導入した理由は何ですか（複数回答可）。],"*"&amp;$B79&amp;"*")</f>
        <v>7</v>
      </c>
      <c r="D79" s="14">
        <f t="shared" si="9"/>
        <v>0.4375</v>
      </c>
      <c r="E79">
        <f t="shared" si="10"/>
        <v>1</v>
      </c>
    </row>
    <row r="80" spans="1:5" x14ac:dyDescent="0.2">
      <c r="B80" t="s">
        <v>452</v>
      </c>
      <c r="C80">
        <f>COUNTIFS(集計用[「導入している」　「一部導入している」と回答された⽅に伺います。電⼦記録債権を導入した理由は何ですか（複数回答可）。],"*"&amp;$B80&amp;"*")</f>
        <v>7</v>
      </c>
      <c r="D80" s="14">
        <f t="shared" si="9"/>
        <v>0.4375</v>
      </c>
      <c r="E80">
        <f t="shared" si="10"/>
        <v>1</v>
      </c>
    </row>
    <row r="81" spans="1:5" x14ac:dyDescent="0.2">
      <c r="B81" t="s">
        <v>493</v>
      </c>
      <c r="C81">
        <f>COUNTIFS(集計用[「導入している」　「一部導入している」と回答された⽅に伺います。電⼦記録債権を導入した理由は何ですか（複数回答可）。],"*"&amp;$B81&amp;"*")</f>
        <v>2</v>
      </c>
      <c r="D81" s="14">
        <f t="shared" si="9"/>
        <v>0.125</v>
      </c>
      <c r="E81">
        <f t="shared" si="10"/>
        <v>6</v>
      </c>
    </row>
    <row r="82" spans="1:5" x14ac:dyDescent="0.2">
      <c r="B82" t="s">
        <v>494</v>
      </c>
      <c r="C82">
        <f>COUNTIFS(集計用[「導入している」　「一部導入している」と回答された⽅に伺います。電⼦記録債権を導入した理由は何ですか（複数回答可）。],"*"&amp;$B82&amp;"*")</f>
        <v>3</v>
      </c>
      <c r="D82" s="14">
        <f t="shared" si="9"/>
        <v>0.1875</v>
      </c>
      <c r="E82">
        <f t="shared" si="10"/>
        <v>5</v>
      </c>
    </row>
    <row r="83" spans="1:5" x14ac:dyDescent="0.2">
      <c r="B83" t="s">
        <v>87</v>
      </c>
      <c r="C83">
        <f>COUNTIFS(集計用[Q73_その他],"*")-COUNTIFS(集計用[Q73_その他],"")</f>
        <v>0</v>
      </c>
      <c r="D83" s="14">
        <f t="shared" si="9"/>
        <v>0</v>
      </c>
      <c r="E83">
        <f t="shared" si="10"/>
        <v>7</v>
      </c>
    </row>
    <row r="84" spans="1:5" x14ac:dyDescent="0.2">
      <c r="B84" t="s">
        <v>495</v>
      </c>
      <c r="C84">
        <f>SUM(C66:C67)</f>
        <v>16</v>
      </c>
      <c r="D84" s="14">
        <f t="shared" ref="D84" si="11">C84/C$84</f>
        <v>1</v>
      </c>
    </row>
    <row r="88" spans="1:5" ht="18" x14ac:dyDescent="0.45">
      <c r="A88" s="2" t="s">
        <v>796</v>
      </c>
    </row>
    <row r="90" spans="1:5" x14ac:dyDescent="0.2">
      <c r="C90" t="s">
        <v>130</v>
      </c>
      <c r="D90" t="s">
        <v>127</v>
      </c>
    </row>
    <row r="91" spans="1:5" x14ac:dyDescent="0.2">
      <c r="B91" t="s">
        <v>499</v>
      </c>
      <c r="C91">
        <f>COUNTIFS(集計用[「導入する予定はない」と回答された⽅に伺います。電⼦記録債権を導入する予定がない理由は何ですか（複数回答可）。],"*"&amp;$B91&amp;"*")</f>
        <v>12</v>
      </c>
      <c r="D91" s="14">
        <f t="shared" ref="D91:D97" si="12">C91/C$97</f>
        <v>0.70588235294117652</v>
      </c>
      <c r="E91">
        <f>RANK(D91,$D$91:$D$96,0)</f>
        <v>1</v>
      </c>
    </row>
    <row r="92" spans="1:5" x14ac:dyDescent="0.2">
      <c r="B92" t="s">
        <v>431</v>
      </c>
      <c r="C92">
        <f>COUNTIFS(集計用[「導入する予定はない」と回答された⽅に伺います。電⼦記録債権を導入する予定がない理由は何ですか（複数回答可）。],"*"&amp;$B92&amp;"*")</f>
        <v>3</v>
      </c>
      <c r="D92" s="14">
        <f t="shared" si="12"/>
        <v>0.17647058823529413</v>
      </c>
      <c r="E92">
        <f t="shared" ref="E92:E96" si="13">RANK(D92,$D$91:$D$96,0)</f>
        <v>2</v>
      </c>
    </row>
    <row r="93" spans="1:5" x14ac:dyDescent="0.2">
      <c r="B93" t="s">
        <v>457</v>
      </c>
      <c r="C93">
        <f>COUNTIFS(集計用[「導入する予定はない」と回答された⽅に伺います。電⼦記録債権を導入する予定がない理由は何ですか（複数回答可）。],"*"&amp;$B93&amp;"*")</f>
        <v>1</v>
      </c>
      <c r="D93" s="14">
        <f t="shared" si="12"/>
        <v>5.8823529411764705E-2</v>
      </c>
      <c r="E93">
        <f t="shared" si="13"/>
        <v>4</v>
      </c>
    </row>
    <row r="94" spans="1:5" x14ac:dyDescent="0.2">
      <c r="B94" t="s">
        <v>458</v>
      </c>
      <c r="C94">
        <f>COUNTIFS(集計用[「導入する予定はない」と回答された⽅に伺います。電⼦記録債権を導入する予定がない理由は何ですか（複数回答可）。],"*"&amp;$B94&amp;"*")</f>
        <v>3</v>
      </c>
      <c r="D94" s="14">
        <f t="shared" si="12"/>
        <v>0.17647058823529413</v>
      </c>
      <c r="E94">
        <f t="shared" si="13"/>
        <v>2</v>
      </c>
    </row>
    <row r="95" spans="1:5" x14ac:dyDescent="0.2">
      <c r="B95" t="s">
        <v>498</v>
      </c>
      <c r="C95">
        <f>COUNTIFS(集計用[「導入する予定はない」と回答された⽅に伺います。電⼦記録債権を導入する予定がない理由は何ですか（複数回答可）。],"*"&amp;$B95&amp;"*")</f>
        <v>0</v>
      </c>
      <c r="D95" s="14">
        <f t="shared" si="12"/>
        <v>0</v>
      </c>
      <c r="E95">
        <f t="shared" si="13"/>
        <v>5</v>
      </c>
    </row>
    <row r="96" spans="1:5" x14ac:dyDescent="0.2">
      <c r="B96" t="s">
        <v>87</v>
      </c>
      <c r="C96">
        <f>COUNTIFS(集計用[Q74_その他],"*")-COUNTIFS(集計用[Q74_その他],"")</f>
        <v>0</v>
      </c>
      <c r="D96" s="14">
        <f t="shared" si="12"/>
        <v>0</v>
      </c>
      <c r="E96">
        <f t="shared" si="13"/>
        <v>5</v>
      </c>
    </row>
    <row r="97" spans="1:5" x14ac:dyDescent="0.2">
      <c r="B97" t="s">
        <v>500</v>
      </c>
      <c r="C97">
        <f>C69</f>
        <v>17</v>
      </c>
      <c r="D97" s="14">
        <f t="shared" si="12"/>
        <v>1</v>
      </c>
    </row>
    <row r="101" spans="1:5" x14ac:dyDescent="0.2">
      <c r="A101" s="2" t="s">
        <v>797</v>
      </c>
    </row>
    <row r="103" spans="1:5" x14ac:dyDescent="0.2">
      <c r="C103" t="s">
        <v>130</v>
      </c>
      <c r="D103" t="s">
        <v>127</v>
      </c>
    </row>
    <row r="104" spans="1:5" x14ac:dyDescent="0.2">
      <c r="B104" t="s">
        <v>505</v>
      </c>
      <c r="C104">
        <f>COUNTIFS(集計用[令和８年の手形廃止に向け、貴社の課題について教えてください。手形で支払う側の立場の立場として、想定される課題について教えてください。（複数回答可）],"*"&amp;$B104&amp;"*")</f>
        <v>15</v>
      </c>
      <c r="D104" s="14">
        <f t="shared" ref="D104:D109" si="14">C104/C$109</f>
        <v>0.38461538461538464</v>
      </c>
      <c r="E104">
        <f>RANK(D104,$D$104:$D$108,0)</f>
        <v>1</v>
      </c>
    </row>
    <row r="105" spans="1:5" x14ac:dyDescent="0.2">
      <c r="B105" t="s">
        <v>503</v>
      </c>
      <c r="C105">
        <f>COUNTIFS(集計用[令和８年の手形廃止に向け、貴社の課題について教えてください。手形で支払う側の立場の立場として、想定される課題について教えてください。（複数回答可）],"*"&amp;$B105&amp;"*")</f>
        <v>13</v>
      </c>
      <c r="D105" s="14">
        <f t="shared" si="14"/>
        <v>0.33333333333333331</v>
      </c>
      <c r="E105">
        <f t="shared" ref="E105:E108" si="15">RANK(D105,$D$104:$D$108,0)</f>
        <v>2</v>
      </c>
    </row>
    <row r="106" spans="1:5" x14ac:dyDescent="0.2">
      <c r="B106" t="s">
        <v>504</v>
      </c>
      <c r="C106">
        <f>COUNTIFS(集計用[令和８年の手形廃止に向け、貴社の課題について教えてください。手形で支払う側の立場の立場として、想定される課題について教えてください。（複数回答可）],"*"&amp;$B106&amp;"*")</f>
        <v>4</v>
      </c>
      <c r="D106" s="14">
        <f t="shared" si="14"/>
        <v>0.10256410256410256</v>
      </c>
      <c r="E106">
        <f t="shared" si="15"/>
        <v>4</v>
      </c>
    </row>
    <row r="107" spans="1:5" x14ac:dyDescent="0.2">
      <c r="B107" t="s">
        <v>506</v>
      </c>
      <c r="C107">
        <f>COUNTIFS(集計用[令和８年の手形廃止に向け、貴社の課題について教えてください。手形で支払う側の立場の立場として、想定される課題について教えてください。（複数回答可）],"*"&amp;$B107&amp;"*")</f>
        <v>0</v>
      </c>
      <c r="D107" s="14">
        <f t="shared" si="14"/>
        <v>0</v>
      </c>
      <c r="E107">
        <f t="shared" si="15"/>
        <v>5</v>
      </c>
    </row>
    <row r="108" spans="1:5" x14ac:dyDescent="0.2">
      <c r="B108" t="s">
        <v>87</v>
      </c>
      <c r="C108">
        <f>COUNTIFS(集計用[Q75_その他],"*")-COUNTIFS(集計用[Q75_その他],"")</f>
        <v>10</v>
      </c>
      <c r="D108" s="14">
        <f t="shared" si="14"/>
        <v>0.25641025641025639</v>
      </c>
      <c r="E108">
        <f t="shared" si="15"/>
        <v>3</v>
      </c>
    </row>
    <row r="109" spans="1:5" x14ac:dyDescent="0.2">
      <c r="B109" t="s">
        <v>507</v>
      </c>
      <c r="C109">
        <f>集計用!D43</f>
        <v>39</v>
      </c>
      <c r="D109" s="14">
        <f t="shared" si="14"/>
        <v>1</v>
      </c>
    </row>
    <row r="113" spans="1:5" x14ac:dyDescent="0.2">
      <c r="A113" s="2" t="s">
        <v>704</v>
      </c>
    </row>
    <row r="115" spans="1:5" x14ac:dyDescent="0.2">
      <c r="C115" t="s">
        <v>130</v>
      </c>
      <c r="D115" t="s">
        <v>127</v>
      </c>
    </row>
    <row r="116" spans="1:5" x14ac:dyDescent="0.2">
      <c r="B116" t="s">
        <v>510</v>
      </c>
      <c r="C116">
        <f>COUNTIFS(集計用[（手形廃止時）手形で支払う側の立場として、想定される対応について教えてください。（複数回答可）],"*"&amp;$B116&amp;"*")</f>
        <v>23</v>
      </c>
      <c r="D116" s="14">
        <f t="shared" ref="D116:D122" si="16">C116/C$122</f>
        <v>0.58974358974358976</v>
      </c>
      <c r="E116">
        <f t="shared" ref="E116:E121" si="17">RANK(D116,$D$116:$D$121,0)</f>
        <v>1</v>
      </c>
    </row>
    <row r="117" spans="1:5" x14ac:dyDescent="0.2">
      <c r="B117" t="s">
        <v>514</v>
      </c>
      <c r="C117">
        <f>COUNTIFS(集計用[（手形廃止時）手形で支払う側の立場として、想定される対応について教えてください。（複数回答可）],"*"&amp;$B117&amp;"*")</f>
        <v>8</v>
      </c>
      <c r="D117" s="14">
        <f t="shared" si="16"/>
        <v>0.20512820512820512</v>
      </c>
      <c r="E117">
        <f t="shared" si="17"/>
        <v>3</v>
      </c>
    </row>
    <row r="118" spans="1:5" x14ac:dyDescent="0.2">
      <c r="B118" t="s">
        <v>512</v>
      </c>
      <c r="C118">
        <f>COUNTIFS(集計用[（手形廃止時）手形で支払う側の立場として、想定される対応について教えてください。（複数回答可）],"*"&amp;$B118&amp;"*")</f>
        <v>9</v>
      </c>
      <c r="D118" s="14">
        <f t="shared" si="16"/>
        <v>0.23076923076923078</v>
      </c>
      <c r="E118">
        <f t="shared" si="17"/>
        <v>2</v>
      </c>
    </row>
    <row r="119" spans="1:5" x14ac:dyDescent="0.2">
      <c r="B119" t="s">
        <v>513</v>
      </c>
      <c r="C119">
        <f>COUNTIFS(集計用[（手形廃止時）手形で支払う側の立場として、想定される対応について教えてください。（複数回答可）],"*"&amp;$B119&amp;"*")</f>
        <v>2</v>
      </c>
      <c r="D119" s="14">
        <f t="shared" si="16"/>
        <v>5.128205128205128E-2</v>
      </c>
      <c r="E119">
        <f t="shared" si="17"/>
        <v>5</v>
      </c>
    </row>
    <row r="120" spans="1:5" x14ac:dyDescent="0.2">
      <c r="B120" t="s">
        <v>511</v>
      </c>
      <c r="C120">
        <f>COUNTIFS(集計用[（手形廃止時）手形で支払う側の立場として、想定される対応について教えてください。（複数回答可）],"*"&amp;$B120&amp;"*")</f>
        <v>1</v>
      </c>
      <c r="D120" s="14">
        <f t="shared" si="16"/>
        <v>2.564102564102564E-2</v>
      </c>
      <c r="E120">
        <f t="shared" si="17"/>
        <v>6</v>
      </c>
    </row>
    <row r="121" spans="1:5" x14ac:dyDescent="0.2">
      <c r="B121" t="s">
        <v>87</v>
      </c>
      <c r="C121">
        <f>COUNTIFS(集計用[Q76_その他],"*")-COUNTIFS(集計用[Q76_その他],"")</f>
        <v>3</v>
      </c>
      <c r="D121" s="14">
        <f t="shared" si="16"/>
        <v>7.6923076923076927E-2</v>
      </c>
      <c r="E121">
        <f t="shared" si="17"/>
        <v>4</v>
      </c>
    </row>
    <row r="122" spans="1:5" x14ac:dyDescent="0.2">
      <c r="B122" t="s">
        <v>507</v>
      </c>
      <c r="C122">
        <f>集計用!D43</f>
        <v>39</v>
      </c>
      <c r="D122" s="14">
        <f t="shared" si="16"/>
        <v>1</v>
      </c>
    </row>
    <row r="126" spans="1:5" x14ac:dyDescent="0.2">
      <c r="A126" s="2" t="s">
        <v>798</v>
      </c>
    </row>
    <row r="128" spans="1:5" x14ac:dyDescent="0.2">
      <c r="C128" t="s">
        <v>130</v>
      </c>
      <c r="D128" t="s">
        <v>127</v>
      </c>
    </row>
    <row r="129" spans="1:5" x14ac:dyDescent="0.2">
      <c r="B129" t="s">
        <v>523</v>
      </c>
      <c r="C129">
        <f>COUNTIFS(集計用[（手形廃止時）手形を受け取る側の立場として、想定される資金繰りでの課題について教えてください。（複数回答可）],"*"&amp;$B129&amp;"*")</f>
        <v>17</v>
      </c>
      <c r="D129" s="14">
        <f t="shared" ref="D129:D137" si="18">C129/C$137</f>
        <v>0.4358974358974359</v>
      </c>
      <c r="E129">
        <f>RANK(D129,$D$129:$D$136,0)</f>
        <v>1</v>
      </c>
    </row>
    <row r="130" spans="1:5" x14ac:dyDescent="0.2">
      <c r="B130" t="s">
        <v>514</v>
      </c>
      <c r="C130">
        <f>COUNTIFS(集計用[（手形廃止時）手形を受け取る側の立場として、想定される資金繰りでの課題について教えてください。（複数回答可）],"*"&amp;$B130&amp;"*")</f>
        <v>9</v>
      </c>
      <c r="D130" s="14">
        <f t="shared" si="18"/>
        <v>0.23076923076923078</v>
      </c>
      <c r="E130">
        <f t="shared" ref="E130:E136" si="19">RANK(D130,$D$129:$D$136,0)</f>
        <v>2</v>
      </c>
    </row>
    <row r="131" spans="1:5" x14ac:dyDescent="0.2">
      <c r="B131" t="s">
        <v>521</v>
      </c>
      <c r="C131">
        <f>COUNTIFS(集計用[（手形廃止時）手形を受け取る側の立場として、想定される資金繰りでの課題について教えてください。（複数回答可）],"*"&amp;$B131&amp;"*")</f>
        <v>7</v>
      </c>
      <c r="D131" s="14">
        <f t="shared" si="18"/>
        <v>0.17948717948717949</v>
      </c>
      <c r="E131">
        <f t="shared" si="19"/>
        <v>3</v>
      </c>
    </row>
    <row r="132" spans="1:5" x14ac:dyDescent="0.2">
      <c r="B132" t="s">
        <v>519</v>
      </c>
      <c r="C132">
        <f>COUNTIFS(集計用[（手形廃止時）手形を受け取る側の立場として、想定される資金繰りでの課題について教えてください。（複数回答可）],"*"&amp;$B132&amp;"*")</f>
        <v>3</v>
      </c>
      <c r="D132" s="14">
        <f t="shared" si="18"/>
        <v>7.6923076923076927E-2</v>
      </c>
      <c r="E132">
        <f t="shared" si="19"/>
        <v>5</v>
      </c>
    </row>
    <row r="133" spans="1:5" x14ac:dyDescent="0.2">
      <c r="B133" t="s">
        <v>518</v>
      </c>
      <c r="C133">
        <f>COUNTIFS(集計用[（手形廃止時）手形を受け取る側の立場として、想定される資金繰りでの課題について教えてください。（複数回答可）],"*"&amp;$B133&amp;"*")</f>
        <v>4</v>
      </c>
      <c r="D133" s="14">
        <f t="shared" si="18"/>
        <v>0.10256410256410256</v>
      </c>
      <c r="E133">
        <f t="shared" si="19"/>
        <v>4</v>
      </c>
    </row>
    <row r="134" spans="1:5" x14ac:dyDescent="0.2">
      <c r="B134" t="s">
        <v>520</v>
      </c>
      <c r="C134">
        <f>COUNTIFS(集計用[（手形廃止時）手形を受け取る側の立場として、想定される資金繰りでの課題について教えてください。（複数回答可）],"*"&amp;$B134&amp;"*")</f>
        <v>3</v>
      </c>
      <c r="D134" s="14">
        <f t="shared" si="18"/>
        <v>7.6923076923076927E-2</v>
      </c>
      <c r="E134">
        <f t="shared" si="19"/>
        <v>5</v>
      </c>
    </row>
    <row r="135" spans="1:5" x14ac:dyDescent="0.2">
      <c r="B135" t="s">
        <v>522</v>
      </c>
      <c r="C135">
        <f>COUNTIFS(集計用[（手形廃止時）手形を受け取る側の立場として、想定される資金繰りでの課題について教えてください。（複数回答可）],"*"&amp;$B135&amp;"*")</f>
        <v>2</v>
      </c>
      <c r="D135" s="14">
        <f t="shared" si="18"/>
        <v>5.128205128205128E-2</v>
      </c>
      <c r="E135">
        <f t="shared" si="19"/>
        <v>7</v>
      </c>
    </row>
    <row r="136" spans="1:5" x14ac:dyDescent="0.2">
      <c r="B136" t="s">
        <v>87</v>
      </c>
      <c r="C136">
        <f>COUNTIFS(集計用[Q77_その他],"*")-COUNTIFS(集計用[Q77_その他],"")</f>
        <v>2</v>
      </c>
      <c r="D136" s="14">
        <f t="shared" si="18"/>
        <v>5.128205128205128E-2</v>
      </c>
      <c r="E136">
        <f t="shared" si="19"/>
        <v>7</v>
      </c>
    </row>
    <row r="137" spans="1:5" x14ac:dyDescent="0.2">
      <c r="B137" t="s">
        <v>507</v>
      </c>
      <c r="C137">
        <f>集計用!D43</f>
        <v>39</v>
      </c>
      <c r="D137" s="14">
        <f t="shared" si="18"/>
        <v>1</v>
      </c>
    </row>
    <row r="141" spans="1:5" x14ac:dyDescent="0.2">
      <c r="A141" s="2" t="s">
        <v>705</v>
      </c>
    </row>
    <row r="142" spans="1:5" x14ac:dyDescent="0.2">
      <c r="A142" s="2"/>
    </row>
    <row r="143" spans="1:5" x14ac:dyDescent="0.2">
      <c r="C143" t="s">
        <v>130</v>
      </c>
      <c r="D143" t="s">
        <v>127</v>
      </c>
    </row>
    <row r="144" spans="1:5" x14ac:dyDescent="0.2">
      <c r="B144" t="s">
        <v>526</v>
      </c>
      <c r="C144">
        <f>COUNTIFS(集計用[貴社の事業承継に向けた現時点での状況を教えてください。],$B144)</f>
        <v>11</v>
      </c>
      <c r="D144" s="14">
        <f>C144/C$149</f>
        <v>0.28205128205128205</v>
      </c>
      <c r="E144">
        <f>RANK(D144,$D$144:$D$148,0)</f>
        <v>2</v>
      </c>
    </row>
    <row r="145" spans="2:5" x14ac:dyDescent="0.2">
      <c r="B145" t="s">
        <v>530</v>
      </c>
      <c r="C145">
        <f>COUNTIFS(集計用[貴社の事業承継に向けた現時点での状況を教えてください。],$B145)</f>
        <v>19</v>
      </c>
      <c r="D145" s="14">
        <f>C145/C$149</f>
        <v>0.48717948717948717</v>
      </c>
      <c r="E145">
        <f t="shared" ref="E145:E148" si="20">RANK(D145,$D$144:$D$148,0)</f>
        <v>1</v>
      </c>
    </row>
    <row r="146" spans="2:5" x14ac:dyDescent="0.2">
      <c r="B146" t="s">
        <v>527</v>
      </c>
      <c r="C146">
        <f>COUNTIFS(集計用[貴社の事業承継に向けた現時点での状況を教えてください。],$B146)</f>
        <v>9</v>
      </c>
      <c r="D146" s="14">
        <f>C146/C$149</f>
        <v>0.23076923076923078</v>
      </c>
      <c r="E146">
        <f t="shared" si="20"/>
        <v>3</v>
      </c>
    </row>
    <row r="147" spans="2:5" x14ac:dyDescent="0.2">
      <c r="B147" t="s">
        <v>529</v>
      </c>
      <c r="C147">
        <f>COUNTIFS(集計用[貴社の事業承継に向けた現時点での状況を教えてください。],$B147)</f>
        <v>0</v>
      </c>
      <c r="D147" s="14">
        <f>C147/C$149</f>
        <v>0</v>
      </c>
      <c r="E147">
        <f t="shared" si="20"/>
        <v>4</v>
      </c>
    </row>
    <row r="148" spans="2:5" x14ac:dyDescent="0.2">
      <c r="B148" t="s">
        <v>528</v>
      </c>
      <c r="C148">
        <f>COUNTIFS(集計用[貴社の事業承継に向けた現時点での状況を教えてください。],$B148)</f>
        <v>0</v>
      </c>
      <c r="D148" s="14">
        <f>C148/C$149</f>
        <v>0</v>
      </c>
      <c r="E148">
        <f t="shared" si="20"/>
        <v>4</v>
      </c>
    </row>
    <row r="149" spans="2:5" x14ac:dyDescent="0.2">
      <c r="B149" t="s">
        <v>112</v>
      </c>
      <c r="C149">
        <f>SUM(C144:C148)</f>
        <v>39</v>
      </c>
      <c r="D149" s="14">
        <f>SUM(D144:D148)</f>
        <v>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46D0-53AA-45B3-8AD7-78B89B4ACFC2}">
  <sheetPr codeName="Sheet3"/>
  <dimension ref="A1:AA616"/>
  <sheetViews>
    <sheetView zoomScale="85" zoomScaleNormal="85" workbookViewId="0">
      <pane ySplit="3" topLeftCell="A4" activePane="bottomLeft" state="frozen"/>
      <selection pane="bottomLeft"/>
    </sheetView>
  </sheetViews>
  <sheetFormatPr defaultColWidth="9" defaultRowHeight="13.2" x14ac:dyDescent="0.2"/>
  <cols>
    <col min="1" max="27" width="40.6640625" style="67" customWidth="1"/>
    <col min="28" max="16384" width="9" style="68"/>
  </cols>
  <sheetData>
    <row r="1" spans="1:27" s="63" customFormat="1" x14ac:dyDescent="0.2">
      <c r="A1" s="62">
        <v>1</v>
      </c>
      <c r="B1" s="62">
        <v>2</v>
      </c>
      <c r="C1" s="62">
        <v>3</v>
      </c>
      <c r="D1" s="62">
        <v>4</v>
      </c>
      <c r="E1" s="62">
        <v>5</v>
      </c>
      <c r="F1" s="62">
        <v>6</v>
      </c>
      <c r="G1" s="62">
        <v>7</v>
      </c>
      <c r="H1" s="62">
        <v>8</v>
      </c>
      <c r="I1" s="62">
        <v>9</v>
      </c>
      <c r="J1" s="62">
        <v>10</v>
      </c>
      <c r="K1" s="62">
        <v>11</v>
      </c>
      <c r="L1" s="62">
        <v>12</v>
      </c>
      <c r="M1" s="62">
        <v>13</v>
      </c>
      <c r="N1" s="62">
        <v>14</v>
      </c>
      <c r="O1" s="62">
        <v>15</v>
      </c>
      <c r="P1" s="62">
        <v>16</v>
      </c>
      <c r="Q1" s="62">
        <v>17</v>
      </c>
      <c r="R1" s="62">
        <v>18</v>
      </c>
      <c r="S1" s="62">
        <v>19</v>
      </c>
      <c r="T1" s="62">
        <v>20</v>
      </c>
      <c r="U1" s="62">
        <v>21</v>
      </c>
      <c r="V1" s="62">
        <v>22</v>
      </c>
      <c r="W1" s="62">
        <v>23</v>
      </c>
      <c r="X1" s="62">
        <v>24</v>
      </c>
      <c r="Y1" s="62">
        <v>25</v>
      </c>
      <c r="Z1" s="62">
        <v>26</v>
      </c>
      <c r="AA1" s="62">
        <v>27</v>
      </c>
    </row>
    <row r="2" spans="1:27" s="66" customFormat="1" ht="93.75" customHeight="1" x14ac:dyDescent="0.2">
      <c r="A2" s="64" t="s">
        <v>718</v>
      </c>
      <c r="B2" s="65" t="s">
        <v>719</v>
      </c>
      <c r="C2" s="65" t="s">
        <v>720</v>
      </c>
      <c r="D2" s="65" t="s">
        <v>721</v>
      </c>
      <c r="E2" s="65" t="s">
        <v>722</v>
      </c>
      <c r="F2" s="64" t="s">
        <v>665</v>
      </c>
      <c r="G2" s="64" t="s">
        <v>671</v>
      </c>
      <c r="H2" s="64" t="s">
        <v>674</v>
      </c>
      <c r="I2" s="65" t="s">
        <v>677</v>
      </c>
      <c r="J2" s="65" t="s">
        <v>681</v>
      </c>
      <c r="K2" s="65" t="s">
        <v>685</v>
      </c>
      <c r="L2" s="65" t="s">
        <v>688</v>
      </c>
      <c r="M2" s="65" t="s">
        <v>689</v>
      </c>
      <c r="N2" s="64" t="s">
        <v>723</v>
      </c>
      <c r="O2" s="64" t="s">
        <v>724</v>
      </c>
      <c r="P2" s="65" t="s">
        <v>725</v>
      </c>
      <c r="Q2" s="65" t="s">
        <v>726</v>
      </c>
      <c r="R2" s="65" t="s">
        <v>727</v>
      </c>
      <c r="S2" s="65" t="s">
        <v>728</v>
      </c>
      <c r="T2" s="64" t="s">
        <v>729</v>
      </c>
      <c r="U2" s="64" t="s">
        <v>730</v>
      </c>
      <c r="V2" s="64" t="s">
        <v>731</v>
      </c>
      <c r="W2" s="64" t="s">
        <v>732</v>
      </c>
      <c r="X2" s="64" t="s">
        <v>733</v>
      </c>
      <c r="Y2" s="64" t="s">
        <v>734</v>
      </c>
      <c r="Z2" s="64" t="s">
        <v>735</v>
      </c>
      <c r="AA2" s="64" t="s">
        <v>736</v>
      </c>
    </row>
    <row r="3" spans="1:27" s="72" customFormat="1" ht="18.75" customHeight="1" x14ac:dyDescent="0.2">
      <c r="A3" s="71">
        <v>31</v>
      </c>
      <c r="B3" s="71">
        <v>37</v>
      </c>
      <c r="C3" s="71">
        <v>51</v>
      </c>
      <c r="D3" s="71">
        <v>93</v>
      </c>
      <c r="E3" s="71">
        <v>114</v>
      </c>
      <c r="F3" s="71">
        <v>136</v>
      </c>
      <c r="G3" s="71">
        <v>139</v>
      </c>
      <c r="H3" s="71">
        <v>142</v>
      </c>
      <c r="I3" s="71">
        <v>145</v>
      </c>
      <c r="J3" s="71">
        <v>150</v>
      </c>
      <c r="K3" s="71">
        <v>152</v>
      </c>
      <c r="L3" s="71">
        <v>154</v>
      </c>
      <c r="M3" s="71">
        <v>155</v>
      </c>
      <c r="N3" s="71">
        <v>156</v>
      </c>
      <c r="O3" s="71">
        <v>188</v>
      </c>
      <c r="P3" s="71">
        <v>189</v>
      </c>
      <c r="Q3" s="71">
        <v>190</v>
      </c>
      <c r="R3" s="71">
        <v>191</v>
      </c>
      <c r="S3" s="71">
        <v>192</v>
      </c>
      <c r="T3" s="71">
        <v>193</v>
      </c>
      <c r="U3" s="71">
        <v>194</v>
      </c>
      <c r="V3" s="71">
        <v>195</v>
      </c>
      <c r="W3" s="71">
        <v>196</v>
      </c>
      <c r="X3" s="71">
        <v>197</v>
      </c>
      <c r="Y3" s="71">
        <v>198</v>
      </c>
      <c r="Z3" s="71">
        <v>199</v>
      </c>
      <c r="AA3" s="71">
        <v>200</v>
      </c>
    </row>
    <row r="4" spans="1:27" ht="79.2" x14ac:dyDescent="0.2">
      <c r="A4" s="67" t="s">
        <v>990</v>
      </c>
      <c r="B4" s="67" t="s">
        <v>1048</v>
      </c>
      <c r="C4" s="67" t="s">
        <v>996</v>
      </c>
      <c r="D4" s="67" t="s">
        <v>900</v>
      </c>
      <c r="E4" s="67" t="s">
        <v>1061</v>
      </c>
      <c r="F4" s="67" t="s">
        <v>883</v>
      </c>
      <c r="G4" s="67" t="s">
        <v>1066</v>
      </c>
      <c r="H4" s="67" t="s">
        <v>904</v>
      </c>
      <c r="I4" s="67" t="s">
        <v>905</v>
      </c>
      <c r="J4" s="67" t="s">
        <v>860</v>
      </c>
      <c r="K4" s="67" t="s">
        <v>861</v>
      </c>
      <c r="L4" s="67" t="s">
        <v>863</v>
      </c>
      <c r="N4" s="67" t="s">
        <v>909</v>
      </c>
      <c r="Q4" s="67" t="s">
        <v>873</v>
      </c>
      <c r="R4" s="67" t="s">
        <v>1379</v>
      </c>
      <c r="U4" s="67" t="s">
        <v>1379</v>
      </c>
      <c r="Y4" s="67" t="s">
        <v>1030</v>
      </c>
      <c r="Z4" s="67" t="s">
        <v>1300</v>
      </c>
      <c r="AA4" s="67" t="s">
        <v>1156</v>
      </c>
    </row>
    <row r="5" spans="1:27" ht="79.2" x14ac:dyDescent="0.2">
      <c r="A5" s="67" t="s">
        <v>1047</v>
      </c>
      <c r="C5" s="67" t="s">
        <v>1019</v>
      </c>
      <c r="D5" s="67" t="s">
        <v>1022</v>
      </c>
      <c r="E5" s="67" t="s">
        <v>1275</v>
      </c>
      <c r="F5" s="67" t="s">
        <v>903</v>
      </c>
      <c r="G5" s="67" t="s">
        <v>1229</v>
      </c>
      <c r="H5" s="67" t="s">
        <v>1068</v>
      </c>
      <c r="I5" s="67" t="s">
        <v>1069</v>
      </c>
      <c r="J5" s="67" t="s">
        <v>887</v>
      </c>
      <c r="K5" s="67" t="s">
        <v>908</v>
      </c>
      <c r="L5" s="67" t="s">
        <v>1260</v>
      </c>
      <c r="N5" s="67" t="s">
        <v>1072</v>
      </c>
      <c r="Y5" s="67" t="s">
        <v>1134</v>
      </c>
      <c r="Z5" s="67" t="s">
        <v>1346</v>
      </c>
      <c r="AA5" s="67" t="s">
        <v>1251</v>
      </c>
    </row>
    <row r="6" spans="1:27" ht="118.8" x14ac:dyDescent="0.2">
      <c r="A6" s="67" t="s">
        <v>1107</v>
      </c>
      <c r="C6" s="67" t="s">
        <v>1052</v>
      </c>
      <c r="D6" s="67" t="s">
        <v>1060</v>
      </c>
      <c r="F6" s="67" t="s">
        <v>1006</v>
      </c>
      <c r="G6" s="67" t="s">
        <v>1280</v>
      </c>
      <c r="H6" s="67" t="s">
        <v>1114</v>
      </c>
      <c r="I6" s="67" t="s">
        <v>1115</v>
      </c>
      <c r="J6" s="67" t="s">
        <v>907</v>
      </c>
      <c r="K6" s="67" t="s">
        <v>1010</v>
      </c>
      <c r="L6" s="67" t="s">
        <v>1313</v>
      </c>
      <c r="N6" s="67" t="s">
        <v>1206</v>
      </c>
      <c r="Y6" s="67" t="s">
        <v>1144</v>
      </c>
      <c r="Z6" s="67" t="s">
        <v>1359</v>
      </c>
    </row>
    <row r="7" spans="1:27" ht="92.4" x14ac:dyDescent="0.2">
      <c r="A7" s="67" t="s">
        <v>1195</v>
      </c>
      <c r="C7" s="67" t="s">
        <v>1198</v>
      </c>
      <c r="D7" s="67" t="s">
        <v>1274</v>
      </c>
      <c r="F7" s="67" t="s">
        <v>1065</v>
      </c>
      <c r="G7" s="67" t="s">
        <v>1353</v>
      </c>
      <c r="H7" s="67" t="s">
        <v>1281</v>
      </c>
      <c r="I7" s="67" t="s">
        <v>1282</v>
      </c>
      <c r="J7" s="67" t="s">
        <v>1071</v>
      </c>
      <c r="K7" s="67" t="s">
        <v>1105</v>
      </c>
      <c r="N7" s="67" t="s">
        <v>1233</v>
      </c>
      <c r="Y7" s="67" t="s">
        <v>1155</v>
      </c>
    </row>
    <row r="8" spans="1:27" ht="79.2" x14ac:dyDescent="0.2">
      <c r="A8" s="67" t="s">
        <v>1271</v>
      </c>
      <c r="D8" s="67" t="s">
        <v>1327</v>
      </c>
      <c r="F8" s="67" t="s">
        <v>1103</v>
      </c>
      <c r="H8" s="67" t="s">
        <v>1331</v>
      </c>
      <c r="J8" s="67" t="s">
        <v>1355</v>
      </c>
      <c r="K8" s="67" t="s">
        <v>1232</v>
      </c>
      <c r="N8" s="67" t="s">
        <v>1285</v>
      </c>
      <c r="Y8" s="67" t="s">
        <v>1250</v>
      </c>
    </row>
    <row r="9" spans="1:27" ht="105.6" x14ac:dyDescent="0.2">
      <c r="A9" s="67" t="s">
        <v>1308</v>
      </c>
      <c r="B9" s="69"/>
      <c r="F9" s="67" t="s">
        <v>1279</v>
      </c>
      <c r="K9" s="67" t="s">
        <v>1312</v>
      </c>
      <c r="N9" s="67" t="s">
        <v>1314</v>
      </c>
      <c r="Y9" s="67" t="s">
        <v>1144</v>
      </c>
    </row>
    <row r="10" spans="1:27" ht="39.6" x14ac:dyDescent="0.2">
      <c r="F10" s="67" t="s">
        <v>1310</v>
      </c>
      <c r="N10" s="67" t="s">
        <v>1333</v>
      </c>
      <c r="Y10" s="67" t="s">
        <v>1316</v>
      </c>
    </row>
    <row r="11" spans="1:27" x14ac:dyDescent="0.2">
      <c r="Y11" s="67" t="s">
        <v>1144</v>
      </c>
    </row>
    <row r="12" spans="1:27" x14ac:dyDescent="0.2">
      <c r="Y12" s="67" t="s">
        <v>1359</v>
      </c>
    </row>
    <row r="13" spans="1:27" x14ac:dyDescent="0.2">
      <c r="Y13" s="67" t="s">
        <v>1144</v>
      </c>
    </row>
    <row r="22" spans="3:3" x14ac:dyDescent="0.2">
      <c r="C22" s="69"/>
    </row>
    <row r="32" spans="3:3" x14ac:dyDescent="0.2">
      <c r="C32" s="69"/>
    </row>
    <row r="43" spans="8:8" x14ac:dyDescent="0.2">
      <c r="H43" s="69"/>
    </row>
    <row r="80" spans="1:1" x14ac:dyDescent="0.2">
      <c r="A80" s="69"/>
    </row>
    <row r="99" spans="2:2" x14ac:dyDescent="0.2">
      <c r="B99" s="69"/>
    </row>
    <row r="112" spans="2:2" x14ac:dyDescent="0.2">
      <c r="B112" s="69"/>
    </row>
    <row r="147" spans="2:2" x14ac:dyDescent="0.2">
      <c r="B147" s="69"/>
    </row>
    <row r="160" spans="2:2" x14ac:dyDescent="0.2">
      <c r="B160" s="69"/>
    </row>
    <row r="194" spans="12:12" x14ac:dyDescent="0.2">
      <c r="L194" s="69"/>
    </row>
    <row r="352" spans="14:14" x14ac:dyDescent="0.2">
      <c r="N352" s="69"/>
    </row>
    <row r="369" spans="4:4" x14ac:dyDescent="0.2">
      <c r="D369" s="70"/>
    </row>
    <row r="524" spans="9:9" x14ac:dyDescent="0.2">
      <c r="I524" s="69"/>
    </row>
    <row r="616" spans="11:11" x14ac:dyDescent="0.2">
      <c r="K616" s="69"/>
    </row>
  </sheetData>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GS90"/>
  <sheetViews>
    <sheetView zoomScale="85" zoomScaleNormal="85" workbookViewId="0">
      <pane xSplit="1" ySplit="2" topLeftCell="B24" activePane="bottomRight" state="frozen"/>
      <selection pane="topRight" activeCell="B1" sqref="B1"/>
      <selection pane="bottomLeft" activeCell="A3" sqref="A3"/>
      <selection pane="bottomRight"/>
    </sheetView>
  </sheetViews>
  <sheetFormatPr defaultRowHeight="13.2" x14ac:dyDescent="0.2"/>
  <cols>
    <col min="1" max="1" width="20" bestFit="1" customWidth="1"/>
    <col min="2" max="29" width="20" customWidth="1"/>
    <col min="30" max="30" width="19.88671875" customWidth="1"/>
    <col min="31" max="160" width="20" customWidth="1"/>
    <col min="161" max="161" width="20.109375" customWidth="1"/>
    <col min="162" max="185" width="20" customWidth="1"/>
    <col min="186" max="186" width="11.6640625" bestFit="1" customWidth="1"/>
    <col min="187" max="189" width="11.6640625" customWidth="1"/>
    <col min="190" max="190" width="11.44140625" customWidth="1"/>
    <col min="191" max="191" width="12.44140625" customWidth="1"/>
    <col min="192" max="193" width="11.44140625" customWidth="1"/>
    <col min="194" max="194" width="12.44140625" customWidth="1"/>
    <col min="195" max="196" width="11.44140625" customWidth="1"/>
    <col min="197" max="197" width="11.33203125" customWidth="1"/>
    <col min="198" max="198" width="10.109375" customWidth="1"/>
    <col min="199" max="200" width="11.44140625" customWidth="1"/>
    <col min="201" max="202" width="11.6640625" customWidth="1"/>
  </cols>
  <sheetData>
    <row r="1" spans="1:201" x14ac:dyDescent="0.2">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c r="EW1">
        <v>153</v>
      </c>
      <c r="EX1">
        <v>154</v>
      </c>
      <c r="EY1">
        <v>155</v>
      </c>
      <c r="EZ1">
        <v>156</v>
      </c>
      <c r="FA1">
        <v>157</v>
      </c>
      <c r="FB1">
        <v>158</v>
      </c>
      <c r="FC1">
        <v>159</v>
      </c>
      <c r="FD1">
        <v>160</v>
      </c>
      <c r="FE1">
        <v>161</v>
      </c>
      <c r="FF1">
        <v>162</v>
      </c>
      <c r="FG1">
        <v>163</v>
      </c>
      <c r="FH1">
        <v>164</v>
      </c>
      <c r="FI1">
        <v>165</v>
      </c>
      <c r="FJ1">
        <v>166</v>
      </c>
      <c r="FK1">
        <v>167</v>
      </c>
      <c r="FL1">
        <v>168</v>
      </c>
      <c r="FM1">
        <v>169</v>
      </c>
      <c r="FN1">
        <v>170</v>
      </c>
      <c r="FO1">
        <v>171</v>
      </c>
      <c r="FP1">
        <v>172</v>
      </c>
      <c r="FQ1">
        <v>173</v>
      </c>
      <c r="FR1">
        <v>174</v>
      </c>
      <c r="FS1">
        <v>175</v>
      </c>
      <c r="FT1">
        <v>176</v>
      </c>
      <c r="FU1">
        <v>177</v>
      </c>
      <c r="FV1">
        <v>178</v>
      </c>
      <c r="FW1">
        <v>179</v>
      </c>
      <c r="FX1">
        <v>180</v>
      </c>
      <c r="FY1">
        <v>181</v>
      </c>
      <c r="FZ1">
        <v>182</v>
      </c>
      <c r="GA1">
        <v>183</v>
      </c>
      <c r="GB1">
        <v>184</v>
      </c>
      <c r="GC1">
        <v>185</v>
      </c>
      <c r="GD1">
        <v>186</v>
      </c>
      <c r="GE1">
        <v>187</v>
      </c>
      <c r="GF1">
        <v>188</v>
      </c>
      <c r="GG1">
        <v>189</v>
      </c>
      <c r="GH1">
        <v>190</v>
      </c>
      <c r="GI1">
        <v>191</v>
      </c>
      <c r="GJ1">
        <v>192</v>
      </c>
      <c r="GK1">
        <v>193</v>
      </c>
      <c r="GL1">
        <v>194</v>
      </c>
      <c r="GM1">
        <v>195</v>
      </c>
      <c r="GN1">
        <v>196</v>
      </c>
      <c r="GO1">
        <v>197</v>
      </c>
      <c r="GP1">
        <v>198</v>
      </c>
      <c r="GQ1">
        <v>199</v>
      </c>
      <c r="GR1">
        <v>200</v>
      </c>
    </row>
    <row r="2" spans="1:201" s="32" customFormat="1" ht="140.25" customHeight="1" x14ac:dyDescent="0.2">
      <c r="A2" s="31" t="s">
        <v>0</v>
      </c>
      <c r="B2" s="31" t="s">
        <v>1</v>
      </c>
      <c r="C2" s="31" t="s">
        <v>2</v>
      </c>
      <c r="D2" s="31" t="s">
        <v>3</v>
      </c>
      <c r="E2" s="31" t="s">
        <v>4</v>
      </c>
      <c r="F2" s="31" t="s">
        <v>5</v>
      </c>
      <c r="G2" s="31" t="s">
        <v>132</v>
      </c>
      <c r="H2" s="31" t="s">
        <v>6</v>
      </c>
      <c r="I2" s="31" t="s">
        <v>7</v>
      </c>
      <c r="J2" s="31" t="s">
        <v>593</v>
      </c>
      <c r="K2" s="31" t="s">
        <v>8</v>
      </c>
      <c r="L2" s="31" t="s">
        <v>133</v>
      </c>
      <c r="M2" s="31" t="s">
        <v>134</v>
      </c>
      <c r="N2" s="31" t="s">
        <v>135</v>
      </c>
      <c r="O2" s="31" t="s">
        <v>9</v>
      </c>
      <c r="P2" s="31" t="s">
        <v>10</v>
      </c>
      <c r="Q2" s="31" t="s">
        <v>11</v>
      </c>
      <c r="R2" s="31" t="s">
        <v>542</v>
      </c>
      <c r="S2" s="31" t="s">
        <v>543</v>
      </c>
      <c r="T2" s="31" t="s">
        <v>544</v>
      </c>
      <c r="U2" s="31" t="s">
        <v>545</v>
      </c>
      <c r="V2" s="31" t="s">
        <v>546</v>
      </c>
      <c r="W2" s="31" t="s">
        <v>12</v>
      </c>
      <c r="X2" s="31" t="s">
        <v>138</v>
      </c>
      <c r="Y2" s="31" t="s">
        <v>139</v>
      </c>
      <c r="Z2" s="31" t="s">
        <v>140</v>
      </c>
      <c r="AA2" s="31" t="s">
        <v>141</v>
      </c>
      <c r="AB2" s="31" t="s">
        <v>142</v>
      </c>
      <c r="AC2" s="31" t="s">
        <v>550</v>
      </c>
      <c r="AD2" s="31" t="s">
        <v>580</v>
      </c>
      <c r="AE2" s="31" t="s">
        <v>302</v>
      </c>
      <c r="AF2" s="31" t="s">
        <v>13</v>
      </c>
      <c r="AG2" s="31" t="s">
        <v>14</v>
      </c>
      <c r="AH2" s="31" t="s">
        <v>15</v>
      </c>
      <c r="AI2" s="31" t="s">
        <v>16</v>
      </c>
      <c r="AJ2" s="31" t="s">
        <v>17</v>
      </c>
      <c r="AK2" s="31" t="s">
        <v>303</v>
      </c>
      <c r="AL2" s="31" t="s">
        <v>18</v>
      </c>
      <c r="AM2" s="31" t="s">
        <v>19</v>
      </c>
      <c r="AN2" s="31" t="s">
        <v>20</v>
      </c>
      <c r="AO2" s="31" t="s">
        <v>21</v>
      </c>
      <c r="AP2" s="31" t="s">
        <v>22</v>
      </c>
      <c r="AQ2" s="31" t="s">
        <v>23</v>
      </c>
      <c r="AR2" s="31" t="s">
        <v>24</v>
      </c>
      <c r="AS2" s="31" t="s">
        <v>549</v>
      </c>
      <c r="AT2" s="31" t="s">
        <v>531</v>
      </c>
      <c r="AU2" s="31" t="s">
        <v>532</v>
      </c>
      <c r="AV2" s="31" t="s">
        <v>533</v>
      </c>
      <c r="AW2" s="31" t="s">
        <v>534</v>
      </c>
      <c r="AX2" s="31" t="s">
        <v>535</v>
      </c>
      <c r="AY2" s="31" t="s">
        <v>304</v>
      </c>
      <c r="AZ2" s="31" t="s">
        <v>263</v>
      </c>
      <c r="BA2" s="31" t="s">
        <v>264</v>
      </c>
      <c r="BB2" s="31" t="s">
        <v>265</v>
      </c>
      <c r="BC2" s="31" t="s">
        <v>266</v>
      </c>
      <c r="BD2" s="31" t="s">
        <v>267</v>
      </c>
      <c r="BE2" s="31" t="s">
        <v>268</v>
      </c>
      <c r="BF2" s="31" t="s">
        <v>269</v>
      </c>
      <c r="BG2" s="31" t="s">
        <v>161</v>
      </c>
      <c r="BH2" s="31" t="s">
        <v>162</v>
      </c>
      <c r="BI2" s="31" t="s">
        <v>163</v>
      </c>
      <c r="BJ2" s="31" t="s">
        <v>164</v>
      </c>
      <c r="BK2" s="31" t="s">
        <v>165</v>
      </c>
      <c r="BL2" s="31" t="s">
        <v>166</v>
      </c>
      <c r="BM2" s="31" t="s">
        <v>305</v>
      </c>
      <c r="BN2" s="31" t="s">
        <v>306</v>
      </c>
      <c r="BO2" s="31" t="s">
        <v>271</v>
      </c>
      <c r="BP2" s="31" t="s">
        <v>272</v>
      </c>
      <c r="BQ2" s="31" t="s">
        <v>273</v>
      </c>
      <c r="BR2" s="31" t="s">
        <v>274</v>
      </c>
      <c r="BS2" s="31" t="s">
        <v>275</v>
      </c>
      <c r="BT2" s="31" t="s">
        <v>276</v>
      </c>
      <c r="BU2" s="31" t="s">
        <v>352</v>
      </c>
      <c r="BV2" s="31" t="s">
        <v>353</v>
      </c>
      <c r="BW2" s="31" t="s">
        <v>354</v>
      </c>
      <c r="BX2" s="31" t="s">
        <v>355</v>
      </c>
      <c r="BY2" s="31" t="s">
        <v>356</v>
      </c>
      <c r="BZ2" s="31" t="s">
        <v>357</v>
      </c>
      <c r="CA2" s="31" t="s">
        <v>347</v>
      </c>
      <c r="CB2" s="31" t="s">
        <v>348</v>
      </c>
      <c r="CC2" s="31" t="s">
        <v>349</v>
      </c>
      <c r="CD2" s="31" t="s">
        <v>350</v>
      </c>
      <c r="CE2" s="31" t="s">
        <v>351</v>
      </c>
      <c r="CF2" s="31" t="s">
        <v>270</v>
      </c>
      <c r="CG2" s="31" t="s">
        <v>341</v>
      </c>
      <c r="CH2" t="s">
        <v>342</v>
      </c>
      <c r="CI2" s="31" t="s">
        <v>343</v>
      </c>
      <c r="CJ2" s="31" t="s">
        <v>344</v>
      </c>
      <c r="CK2" s="31" t="s">
        <v>345</v>
      </c>
      <c r="CL2" s="31" t="s">
        <v>346</v>
      </c>
      <c r="CM2" s="31" t="s">
        <v>169</v>
      </c>
      <c r="CN2" s="31" t="s">
        <v>170</v>
      </c>
      <c r="CO2" s="31" t="s">
        <v>578</v>
      </c>
      <c r="CP2" s="31" t="s">
        <v>336</v>
      </c>
      <c r="CQ2" s="31" t="s">
        <v>337</v>
      </c>
      <c r="CR2" s="31" t="s">
        <v>338</v>
      </c>
      <c r="CS2" s="31" t="s">
        <v>339</v>
      </c>
      <c r="CT2" s="31" t="s">
        <v>340</v>
      </c>
      <c r="CU2" s="31" t="s">
        <v>331</v>
      </c>
      <c r="CV2" s="31" t="s">
        <v>332</v>
      </c>
      <c r="CW2" s="31" t="s">
        <v>333</v>
      </c>
      <c r="CX2" s="31" t="s">
        <v>334</v>
      </c>
      <c r="CY2" s="31" t="s">
        <v>335</v>
      </c>
      <c r="CZ2" s="31" t="s">
        <v>326</v>
      </c>
      <c r="DA2" s="31" t="s">
        <v>327</v>
      </c>
      <c r="DB2" s="31" t="s">
        <v>328</v>
      </c>
      <c r="DC2" s="31" t="s">
        <v>329</v>
      </c>
      <c r="DD2" s="31" t="s">
        <v>330</v>
      </c>
      <c r="DE2" s="31" t="s">
        <v>321</v>
      </c>
      <c r="DF2" s="31" t="s">
        <v>322</v>
      </c>
      <c r="DG2" s="31" t="s">
        <v>323</v>
      </c>
      <c r="DH2" s="31" t="s">
        <v>324</v>
      </c>
      <c r="DI2" s="31" t="s">
        <v>325</v>
      </c>
      <c r="DJ2" s="31" t="s">
        <v>372</v>
      </c>
      <c r="DK2" s="31" t="s">
        <v>25</v>
      </c>
      <c r="DL2" s="31" t="s">
        <v>373</v>
      </c>
      <c r="DM2" s="31" t="s">
        <v>26</v>
      </c>
      <c r="DN2" s="31" t="s">
        <v>374</v>
      </c>
      <c r="DO2" s="31" t="s">
        <v>377</v>
      </c>
      <c r="DP2" s="31" t="s">
        <v>185</v>
      </c>
      <c r="DQ2" s="31" t="s">
        <v>186</v>
      </c>
      <c r="DR2" s="31" t="s">
        <v>579</v>
      </c>
      <c r="DS2" s="31" t="s">
        <v>191</v>
      </c>
      <c r="DT2" s="31" t="s">
        <v>316</v>
      </c>
      <c r="DU2" s="31" t="s">
        <v>317</v>
      </c>
      <c r="DV2" s="31" t="s">
        <v>318</v>
      </c>
      <c r="DW2" s="31" t="s">
        <v>319</v>
      </c>
      <c r="DX2" s="31" t="s">
        <v>320</v>
      </c>
      <c r="DY2" s="31" t="s">
        <v>379</v>
      </c>
      <c r="DZ2" s="31" t="s">
        <v>311</v>
      </c>
      <c r="EA2" s="31" t="s">
        <v>312</v>
      </c>
      <c r="EB2" s="31" t="s">
        <v>313</v>
      </c>
      <c r="EC2" s="31" t="s">
        <v>314</v>
      </c>
      <c r="ED2" s="31" t="s">
        <v>315</v>
      </c>
      <c r="EE2" s="31" t="s">
        <v>205</v>
      </c>
      <c r="EF2" s="31" t="s">
        <v>27</v>
      </c>
      <c r="EG2" s="31" t="s">
        <v>576</v>
      </c>
      <c r="EH2" s="31" t="s">
        <v>384</v>
      </c>
      <c r="EI2" s="31" t="s">
        <v>385</v>
      </c>
      <c r="EJ2" s="31" t="s">
        <v>386</v>
      </c>
      <c r="EK2" s="31" t="s">
        <v>211</v>
      </c>
      <c r="EL2" s="31" t="s">
        <v>28</v>
      </c>
      <c r="EM2" s="31" t="s">
        <v>387</v>
      </c>
      <c r="EN2" s="31" t="s">
        <v>395</v>
      </c>
      <c r="EO2" s="31" t="s">
        <v>394</v>
      </c>
      <c r="EP2" s="31" t="s">
        <v>29</v>
      </c>
      <c r="EQ2" s="31" t="s">
        <v>401</v>
      </c>
      <c r="ER2" s="31" t="s">
        <v>404</v>
      </c>
      <c r="ES2" s="31" t="s">
        <v>225</v>
      </c>
      <c r="ET2" s="31" t="s">
        <v>30</v>
      </c>
      <c r="EU2" s="31" t="s">
        <v>405</v>
      </c>
      <c r="EV2" s="31" t="s">
        <v>536</v>
      </c>
      <c r="EW2" s="31" t="s">
        <v>409</v>
      </c>
      <c r="EX2" s="31" t="s">
        <v>31</v>
      </c>
      <c r="EY2" s="31" t="s">
        <v>413</v>
      </c>
      <c r="EZ2" s="31" t="s">
        <v>32</v>
      </c>
      <c r="FA2" s="31" t="s">
        <v>414</v>
      </c>
      <c r="FB2" s="31" t="s">
        <v>417</v>
      </c>
      <c r="FC2" s="31" t="s">
        <v>592</v>
      </c>
      <c r="FD2" s="31" t="s">
        <v>427</v>
      </c>
      <c r="FE2" s="31" t="s">
        <v>564</v>
      </c>
      <c r="FF2" s="31" t="s">
        <v>565</v>
      </c>
      <c r="FG2" s="31" t="s">
        <v>434</v>
      </c>
      <c r="FH2" s="31" t="s">
        <v>435</v>
      </c>
      <c r="FI2" s="31" t="s">
        <v>445</v>
      </c>
      <c r="FJ2" s="31" t="s">
        <v>454</v>
      </c>
      <c r="FK2" s="31" t="s">
        <v>455</v>
      </c>
      <c r="FL2" s="31" t="s">
        <v>469</v>
      </c>
      <c r="FM2" s="31" t="s">
        <v>567</v>
      </c>
      <c r="FN2" s="31" t="s">
        <v>476</v>
      </c>
      <c r="FO2" s="31" t="s">
        <v>477</v>
      </c>
      <c r="FP2" s="31" t="s">
        <v>485</v>
      </c>
      <c r="FQ2" s="31" t="s">
        <v>487</v>
      </c>
      <c r="FR2" s="31" t="s">
        <v>496</v>
      </c>
      <c r="FS2" s="31" t="s">
        <v>502</v>
      </c>
      <c r="FT2" s="31" t="s">
        <v>509</v>
      </c>
      <c r="FU2" s="31" t="s">
        <v>515</v>
      </c>
      <c r="FV2" s="31" t="s">
        <v>517</v>
      </c>
      <c r="FW2" s="31" t="s">
        <v>525</v>
      </c>
      <c r="FX2" s="31" t="s">
        <v>235</v>
      </c>
      <c r="FY2" s="31" t="s">
        <v>236</v>
      </c>
      <c r="FZ2" s="31" t="s">
        <v>237</v>
      </c>
      <c r="GA2" s="31" t="s">
        <v>238</v>
      </c>
      <c r="GB2" s="31" t="s">
        <v>239</v>
      </c>
      <c r="GC2" s="31" t="s">
        <v>548</v>
      </c>
      <c r="GD2" s="31" t="s">
        <v>240</v>
      </c>
      <c r="GE2" s="31" t="s">
        <v>581</v>
      </c>
      <c r="GF2" s="31" t="s">
        <v>415</v>
      </c>
      <c r="GG2" s="31" t="s">
        <v>426</v>
      </c>
      <c r="GH2" s="31" t="s">
        <v>428</v>
      </c>
      <c r="GI2" s="31" t="s">
        <v>433</v>
      </c>
      <c r="GJ2" s="31" t="s">
        <v>444</v>
      </c>
      <c r="GK2" s="31" t="s">
        <v>453</v>
      </c>
      <c r="GL2" s="31" t="s">
        <v>463</v>
      </c>
      <c r="GM2" s="31" t="s">
        <v>486</v>
      </c>
      <c r="GN2" s="31" t="s">
        <v>497</v>
      </c>
      <c r="GO2" s="31" t="s">
        <v>501</v>
      </c>
      <c r="GP2" s="31" t="s">
        <v>508</v>
      </c>
      <c r="GQ2" s="31" t="s">
        <v>516</v>
      </c>
      <c r="GR2" s="31" t="s">
        <v>524</v>
      </c>
      <c r="GS2" s="31"/>
    </row>
    <row r="3" spans="1:201" s="33" customFormat="1" x14ac:dyDescent="0.2">
      <c r="A3" s="33">
        <v>519</v>
      </c>
      <c r="B3" s="34">
        <v>45817.736770833297</v>
      </c>
      <c r="C3" s="34">
        <v>45817.765497685199</v>
      </c>
      <c r="D3" s="33" t="s">
        <v>844</v>
      </c>
      <c r="F3" s="34"/>
      <c r="G3" s="33" t="s">
        <v>845</v>
      </c>
      <c r="H3" s="33" t="s">
        <v>83</v>
      </c>
      <c r="I3" s="33" t="s">
        <v>33</v>
      </c>
      <c r="J3" s="33" t="s">
        <v>83</v>
      </c>
      <c r="K3" s="33" t="s">
        <v>58</v>
      </c>
      <c r="L3" s="33" t="s">
        <v>35</v>
      </c>
      <c r="M3" s="33" t="s">
        <v>69</v>
      </c>
      <c r="N3" s="33" t="s">
        <v>37</v>
      </c>
      <c r="O3" s="33" t="s">
        <v>846</v>
      </c>
      <c r="P3" s="33" t="s">
        <v>847</v>
      </c>
      <c r="Q3" s="33" t="s">
        <v>846</v>
      </c>
      <c r="R3" s="33" t="s">
        <v>38</v>
      </c>
      <c r="S3" s="33" t="s">
        <v>78</v>
      </c>
      <c r="T3" s="33" t="s">
        <v>38</v>
      </c>
      <c r="U3" s="33" t="s">
        <v>40</v>
      </c>
      <c r="V3" s="33" t="s">
        <v>38</v>
      </c>
      <c r="W3" s="33" t="s">
        <v>38</v>
      </c>
      <c r="AA3" s="33" t="s">
        <v>848</v>
      </c>
      <c r="AF3" s="33" t="s">
        <v>41</v>
      </c>
      <c r="AG3" s="33" t="s">
        <v>41</v>
      </c>
      <c r="AH3" s="33" t="s">
        <v>41</v>
      </c>
      <c r="AI3" s="33" t="s">
        <v>62</v>
      </c>
      <c r="AJ3" s="33" t="s">
        <v>41</v>
      </c>
      <c r="AL3" s="33" t="s">
        <v>43</v>
      </c>
      <c r="AM3" s="33" t="s">
        <v>43</v>
      </c>
      <c r="AN3" s="33" t="s">
        <v>43</v>
      </c>
      <c r="AO3" s="33" t="s">
        <v>44</v>
      </c>
      <c r="AP3" s="33" t="s">
        <v>43</v>
      </c>
      <c r="AQ3" s="33" t="s">
        <v>79</v>
      </c>
      <c r="AR3" s="33" t="s">
        <v>43</v>
      </c>
      <c r="AV3" s="33" t="s">
        <v>849</v>
      </c>
      <c r="AZ3" s="33" t="s">
        <v>43</v>
      </c>
      <c r="BA3" s="33" t="s">
        <v>43</v>
      </c>
      <c r="BB3" s="33" t="s">
        <v>43</v>
      </c>
      <c r="BC3" s="33" t="s">
        <v>73</v>
      </c>
      <c r="BD3" s="33" t="s">
        <v>43</v>
      </c>
      <c r="BE3" s="33" t="s">
        <v>73</v>
      </c>
      <c r="BF3" s="33" t="s">
        <v>43</v>
      </c>
      <c r="BM3" s="33" t="s">
        <v>850</v>
      </c>
      <c r="BN3" s="33" t="s">
        <v>309</v>
      </c>
      <c r="BO3" s="33" t="s">
        <v>851</v>
      </c>
      <c r="BP3" s="33" t="s">
        <v>851</v>
      </c>
      <c r="BQ3" s="33" t="s">
        <v>851</v>
      </c>
      <c r="BR3" s="33" t="s">
        <v>42</v>
      </c>
      <c r="BS3" s="33" t="s">
        <v>851</v>
      </c>
      <c r="BT3" s="33" t="s">
        <v>42</v>
      </c>
      <c r="BU3" s="36"/>
      <c r="BV3" s="36"/>
      <c r="BW3" s="36"/>
      <c r="BX3" s="36"/>
      <c r="BY3" s="36"/>
      <c r="BZ3" s="36"/>
      <c r="CA3" s="33" t="s">
        <v>43</v>
      </c>
      <c r="CB3" s="33" t="s">
        <v>43</v>
      </c>
      <c r="CC3" s="33" t="s">
        <v>43</v>
      </c>
      <c r="CD3" s="33" t="s">
        <v>46</v>
      </c>
      <c r="CE3" s="33" t="s">
        <v>43</v>
      </c>
      <c r="CF3" s="33" t="s">
        <v>46</v>
      </c>
      <c r="CH3"/>
      <c r="CM3" s="33" t="s">
        <v>852</v>
      </c>
      <c r="CN3" s="33" t="s">
        <v>853</v>
      </c>
      <c r="CP3" s="33" t="s">
        <v>43</v>
      </c>
      <c r="CQ3" s="33" t="s">
        <v>43</v>
      </c>
      <c r="CR3" s="33" t="s">
        <v>43</v>
      </c>
      <c r="CS3" s="33" t="s">
        <v>854</v>
      </c>
      <c r="CT3" s="33" t="s">
        <v>43</v>
      </c>
      <c r="CU3" s="33" t="s">
        <v>43</v>
      </c>
      <c r="CV3" s="33" t="s">
        <v>43</v>
      </c>
      <c r="CW3" s="33" t="s">
        <v>43</v>
      </c>
      <c r="CX3" s="33" t="s">
        <v>855</v>
      </c>
      <c r="CY3" s="33" t="s">
        <v>43</v>
      </c>
      <c r="CZ3" s="33" t="s">
        <v>43</v>
      </c>
      <c r="DA3" s="33" t="s">
        <v>43</v>
      </c>
      <c r="DB3" s="33" t="s">
        <v>43</v>
      </c>
      <c r="DC3" s="33" t="s">
        <v>854</v>
      </c>
      <c r="DD3" s="33" t="s">
        <v>43</v>
      </c>
      <c r="DE3" s="33" t="s">
        <v>43</v>
      </c>
      <c r="DF3" s="33" t="s">
        <v>43</v>
      </c>
      <c r="DG3" s="33" t="s">
        <v>43</v>
      </c>
      <c r="DH3" s="33" t="s">
        <v>854</v>
      </c>
      <c r="DI3" s="33" t="s">
        <v>43</v>
      </c>
      <c r="DK3" s="33" t="s">
        <v>537</v>
      </c>
      <c r="DL3" s="33" t="s">
        <v>537</v>
      </c>
      <c r="DO3" s="33" t="s">
        <v>49</v>
      </c>
      <c r="DR3" s="33" t="s">
        <v>50</v>
      </c>
      <c r="DT3" s="33" t="s">
        <v>43</v>
      </c>
      <c r="DU3" s="33" t="s">
        <v>43</v>
      </c>
      <c r="DV3" s="33" t="s">
        <v>43</v>
      </c>
      <c r="DW3" s="33" t="s">
        <v>64</v>
      </c>
      <c r="DX3" s="33" t="s">
        <v>43</v>
      </c>
      <c r="DY3" s="33" t="s">
        <v>856</v>
      </c>
      <c r="DZ3" s="33" t="s">
        <v>43</v>
      </c>
      <c r="EA3" s="33" t="s">
        <v>43</v>
      </c>
      <c r="EB3" s="33" t="s">
        <v>43</v>
      </c>
      <c r="EC3" s="33" t="s">
        <v>80</v>
      </c>
      <c r="ED3" s="33" t="s">
        <v>43</v>
      </c>
      <c r="EE3" s="33" t="s">
        <v>857</v>
      </c>
      <c r="EG3" s="33" t="s">
        <v>309</v>
      </c>
      <c r="EH3" s="33" t="s">
        <v>309</v>
      </c>
      <c r="EJ3" s="33" t="s">
        <v>72</v>
      </c>
      <c r="EM3" s="33" t="s">
        <v>72</v>
      </c>
      <c r="EP3" s="33" t="s">
        <v>858</v>
      </c>
      <c r="EQ3" s="33" t="s">
        <v>859</v>
      </c>
      <c r="ER3" s="33" t="s">
        <v>55</v>
      </c>
      <c r="ET3" s="33" t="s">
        <v>860</v>
      </c>
      <c r="EU3" s="33" t="s">
        <v>406</v>
      </c>
      <c r="EV3" s="33" t="s">
        <v>861</v>
      </c>
      <c r="EW3" s="33" t="s">
        <v>862</v>
      </c>
      <c r="EX3" s="33" t="s">
        <v>863</v>
      </c>
      <c r="FA3" s="33" t="s">
        <v>57</v>
      </c>
      <c r="FC3" s="33" t="s">
        <v>864</v>
      </c>
      <c r="FD3" s="33" t="s">
        <v>93</v>
      </c>
      <c r="FE3" s="33" t="s">
        <v>865</v>
      </c>
      <c r="FG3" s="33" t="s">
        <v>56</v>
      </c>
      <c r="FL3" s="33" t="s">
        <v>866</v>
      </c>
      <c r="FN3" s="33" t="s">
        <v>866</v>
      </c>
      <c r="FQ3" s="33" t="s">
        <v>867</v>
      </c>
      <c r="FS3" s="33" t="s">
        <v>868</v>
      </c>
      <c r="FT3" s="33" t="s">
        <v>869</v>
      </c>
      <c r="FU3" s="33" t="s">
        <v>870</v>
      </c>
      <c r="FV3" s="33" t="s">
        <v>871</v>
      </c>
      <c r="FW3" s="33" t="s">
        <v>526</v>
      </c>
      <c r="FX3" s="33">
        <v>0</v>
      </c>
      <c r="FY3" s="33">
        <v>0</v>
      </c>
      <c r="FZ3" s="33">
        <v>0</v>
      </c>
      <c r="GA3" s="33">
        <v>0</v>
      </c>
      <c r="GB3" s="33">
        <v>0</v>
      </c>
      <c r="GC3" s="33">
        <v>0</v>
      </c>
      <c r="GD3" s="33">
        <v>0</v>
      </c>
      <c r="GE3" s="33">
        <v>0</v>
      </c>
      <c r="GF3" s="33" t="s">
        <v>872</v>
      </c>
      <c r="GG3" s="33" t="s">
        <v>872</v>
      </c>
      <c r="GH3" s="33" t="s">
        <v>873</v>
      </c>
      <c r="GI3" s="33" t="s">
        <v>872</v>
      </c>
      <c r="GJ3" s="33" t="s">
        <v>872</v>
      </c>
      <c r="GK3" s="33" t="s">
        <v>872</v>
      </c>
      <c r="GL3" s="33" t="s">
        <v>872</v>
      </c>
      <c r="GM3" s="33" t="s">
        <v>872</v>
      </c>
      <c r="GN3" s="33" t="s">
        <v>872</v>
      </c>
      <c r="GO3" s="33" t="s">
        <v>872</v>
      </c>
      <c r="GP3" s="33" t="s">
        <v>872</v>
      </c>
      <c r="GQ3" s="33" t="s">
        <v>872</v>
      </c>
      <c r="GR3" s="33" t="s">
        <v>872</v>
      </c>
    </row>
    <row r="4" spans="1:201" s="33" customFormat="1" x14ac:dyDescent="0.2">
      <c r="A4" s="33">
        <v>538</v>
      </c>
      <c r="B4" s="34">
        <v>45818.350277777798</v>
      </c>
      <c r="C4" s="34">
        <v>45818.3679513889</v>
      </c>
      <c r="D4" s="33" t="s">
        <v>844</v>
      </c>
      <c r="F4" s="34"/>
      <c r="G4" s="33" t="s">
        <v>845</v>
      </c>
      <c r="H4" s="33" t="s">
        <v>67</v>
      </c>
      <c r="I4" s="33" t="s">
        <v>67</v>
      </c>
      <c r="J4" s="33" t="s">
        <v>58</v>
      </c>
      <c r="K4" s="33" t="s">
        <v>58</v>
      </c>
      <c r="L4" s="33" t="s">
        <v>68</v>
      </c>
      <c r="M4" s="33" t="s">
        <v>77</v>
      </c>
      <c r="N4" s="33" t="s">
        <v>84</v>
      </c>
      <c r="O4" s="33" t="s">
        <v>874</v>
      </c>
      <c r="P4" s="33" t="s">
        <v>875</v>
      </c>
      <c r="Q4" s="33" t="s">
        <v>874</v>
      </c>
      <c r="R4" s="33" t="s">
        <v>38</v>
      </c>
      <c r="S4" s="33" t="s">
        <v>38</v>
      </c>
      <c r="T4" s="33" t="s">
        <v>38</v>
      </c>
      <c r="U4" s="33" t="s">
        <v>78</v>
      </c>
      <c r="V4" s="33" t="s">
        <v>38</v>
      </c>
      <c r="W4" s="33" t="s">
        <v>38</v>
      </c>
      <c r="AD4" s="36"/>
      <c r="AF4" s="33" t="s">
        <v>41</v>
      </c>
      <c r="AG4" s="33" t="s">
        <v>41</v>
      </c>
      <c r="AH4" s="33" t="s">
        <v>41</v>
      </c>
      <c r="AI4" s="33" t="s">
        <v>41</v>
      </c>
      <c r="AJ4" s="33" t="s">
        <v>41</v>
      </c>
      <c r="AL4" s="33" t="s">
        <v>43</v>
      </c>
      <c r="AM4" s="33" t="s">
        <v>43</v>
      </c>
      <c r="AN4" s="33" t="s">
        <v>43</v>
      </c>
      <c r="AO4" s="33" t="s">
        <v>44</v>
      </c>
      <c r="AP4" s="33" t="s">
        <v>43</v>
      </c>
      <c r="AQ4" s="33" t="s">
        <v>43</v>
      </c>
      <c r="AR4" s="33" t="s">
        <v>43</v>
      </c>
      <c r="AV4" s="33" t="s">
        <v>876</v>
      </c>
      <c r="AZ4" s="33" t="s">
        <v>43</v>
      </c>
      <c r="BA4" s="33" t="s">
        <v>43</v>
      </c>
      <c r="BB4" s="33" t="s">
        <v>43</v>
      </c>
      <c r="BC4" s="33" t="s">
        <v>73</v>
      </c>
      <c r="BD4" s="33" t="s">
        <v>43</v>
      </c>
      <c r="BE4" s="33" t="s">
        <v>43</v>
      </c>
      <c r="BF4" s="33" t="s">
        <v>43</v>
      </c>
      <c r="BM4" s="33" t="s">
        <v>877</v>
      </c>
      <c r="BN4" s="33" t="s">
        <v>308</v>
      </c>
      <c r="BO4" s="33" t="s">
        <v>851</v>
      </c>
      <c r="BP4" s="33" t="s">
        <v>851</v>
      </c>
      <c r="BQ4" s="33" t="s">
        <v>851</v>
      </c>
      <c r="BR4" s="33" t="s">
        <v>878</v>
      </c>
      <c r="BS4" s="33" t="s">
        <v>851</v>
      </c>
      <c r="BT4" s="33" t="s">
        <v>42</v>
      </c>
      <c r="BU4" s="36"/>
      <c r="BV4" s="36"/>
      <c r="BW4" s="36"/>
      <c r="BX4" s="33" t="s">
        <v>309</v>
      </c>
      <c r="BY4" s="36"/>
      <c r="BZ4" s="36"/>
      <c r="CA4" s="33" t="s">
        <v>43</v>
      </c>
      <c r="CB4" s="33" t="s">
        <v>43</v>
      </c>
      <c r="CC4" s="33" t="s">
        <v>43</v>
      </c>
      <c r="CD4" s="33" t="s">
        <v>46</v>
      </c>
      <c r="CE4" s="33" t="s">
        <v>43</v>
      </c>
      <c r="CF4" s="33" t="s">
        <v>43</v>
      </c>
      <c r="CH4"/>
      <c r="CM4" s="33" t="s">
        <v>879</v>
      </c>
      <c r="CN4" s="33" t="s">
        <v>880</v>
      </c>
      <c r="CP4" s="33" t="s">
        <v>43</v>
      </c>
      <c r="CQ4" s="33" t="s">
        <v>43</v>
      </c>
      <c r="CR4" s="33" t="s">
        <v>43</v>
      </c>
      <c r="CS4" s="33" t="s">
        <v>855</v>
      </c>
      <c r="CT4" s="33" t="s">
        <v>43</v>
      </c>
      <c r="CU4" s="33" t="s">
        <v>43</v>
      </c>
      <c r="CV4" s="33" t="s">
        <v>43</v>
      </c>
      <c r="CW4" s="33" t="s">
        <v>43</v>
      </c>
      <c r="CX4" s="33" t="s">
        <v>854</v>
      </c>
      <c r="CY4" s="33" t="s">
        <v>43</v>
      </c>
      <c r="CZ4" s="33" t="s">
        <v>43</v>
      </c>
      <c r="DA4" s="33" t="s">
        <v>43</v>
      </c>
      <c r="DB4" s="33" t="s">
        <v>43</v>
      </c>
      <c r="DC4" s="33" t="s">
        <v>855</v>
      </c>
      <c r="DD4" s="33" t="s">
        <v>43</v>
      </c>
      <c r="DE4" s="33" t="s">
        <v>43</v>
      </c>
      <c r="DF4" s="33" t="s">
        <v>43</v>
      </c>
      <c r="DG4" s="33" t="s">
        <v>43</v>
      </c>
      <c r="DH4" s="33" t="s">
        <v>854</v>
      </c>
      <c r="DI4" s="33" t="s">
        <v>43</v>
      </c>
      <c r="DK4" s="33" t="s">
        <v>537</v>
      </c>
      <c r="DL4" s="33" t="s">
        <v>537</v>
      </c>
      <c r="DR4" s="33" t="s">
        <v>50</v>
      </c>
      <c r="DT4" s="33" t="s">
        <v>43</v>
      </c>
      <c r="DU4" s="33" t="s">
        <v>43</v>
      </c>
      <c r="DV4" s="33" t="s">
        <v>43</v>
      </c>
      <c r="DW4" s="33" t="s">
        <v>51</v>
      </c>
      <c r="DX4" s="33" t="s">
        <v>43</v>
      </c>
      <c r="DY4" s="33" t="s">
        <v>881</v>
      </c>
      <c r="DZ4" s="33" t="s">
        <v>43</v>
      </c>
      <c r="EA4" s="33" t="s">
        <v>43</v>
      </c>
      <c r="EB4" s="33" t="s">
        <v>43</v>
      </c>
      <c r="EC4" s="33" t="s">
        <v>80</v>
      </c>
      <c r="ED4" s="33" t="s">
        <v>43</v>
      </c>
      <c r="EE4" s="33" t="s">
        <v>882</v>
      </c>
      <c r="EF4" s="33" t="s">
        <v>883</v>
      </c>
      <c r="EG4" s="33" t="s">
        <v>308</v>
      </c>
      <c r="EH4" s="33" t="s">
        <v>309</v>
      </c>
      <c r="EJ4" s="33" t="s">
        <v>54</v>
      </c>
      <c r="EM4" s="33" t="s">
        <v>102</v>
      </c>
      <c r="EP4" s="33" t="s">
        <v>884</v>
      </c>
      <c r="EQ4" s="33" t="s">
        <v>885</v>
      </c>
      <c r="ER4" s="33" t="s">
        <v>66</v>
      </c>
      <c r="ES4" s="33" t="s">
        <v>886</v>
      </c>
      <c r="ET4" s="33" t="s">
        <v>887</v>
      </c>
      <c r="FA4" s="33" t="s">
        <v>57</v>
      </c>
      <c r="FC4" s="33" t="s">
        <v>888</v>
      </c>
      <c r="FD4" s="33" t="s">
        <v>57</v>
      </c>
      <c r="FF4" s="33" t="s">
        <v>889</v>
      </c>
      <c r="FG4" s="33" t="s">
        <v>57</v>
      </c>
      <c r="FK4" s="33" t="s">
        <v>890</v>
      </c>
      <c r="FL4" s="33" t="s">
        <v>866</v>
      </c>
      <c r="FN4" s="33" t="s">
        <v>866</v>
      </c>
      <c r="FQ4" s="33" t="s">
        <v>867</v>
      </c>
      <c r="FS4" s="33" t="s">
        <v>868</v>
      </c>
      <c r="FT4" s="33" t="s">
        <v>891</v>
      </c>
      <c r="FU4" s="33" t="s">
        <v>870</v>
      </c>
      <c r="FV4" s="33" t="s">
        <v>870</v>
      </c>
      <c r="FW4" s="33" t="s">
        <v>526</v>
      </c>
      <c r="FX4" s="33">
        <v>0</v>
      </c>
      <c r="FY4" s="33">
        <v>0</v>
      </c>
      <c r="FZ4" s="33">
        <v>0</v>
      </c>
      <c r="GA4" s="33">
        <v>0</v>
      </c>
      <c r="GB4" s="33">
        <v>0</v>
      </c>
      <c r="GC4" s="33">
        <v>0</v>
      </c>
      <c r="GD4" s="33">
        <v>0</v>
      </c>
      <c r="GE4" s="33">
        <v>0</v>
      </c>
      <c r="GF4" s="33" t="s">
        <v>872</v>
      </c>
      <c r="GG4" s="33" t="s">
        <v>872</v>
      </c>
      <c r="GH4" s="33" t="s">
        <v>872</v>
      </c>
      <c r="GI4" s="33" t="s">
        <v>872</v>
      </c>
      <c r="GJ4" s="33" t="s">
        <v>872</v>
      </c>
      <c r="GK4" s="33" t="s">
        <v>872</v>
      </c>
      <c r="GL4" s="33" t="s">
        <v>872</v>
      </c>
      <c r="GM4" s="33" t="s">
        <v>872</v>
      </c>
      <c r="GN4" s="33" t="s">
        <v>872</v>
      </c>
      <c r="GO4" s="33" t="s">
        <v>872</v>
      </c>
      <c r="GP4" s="33" t="s">
        <v>872</v>
      </c>
      <c r="GQ4" s="33" t="s">
        <v>872</v>
      </c>
      <c r="GR4" s="33" t="s">
        <v>872</v>
      </c>
    </row>
    <row r="5" spans="1:201" s="33" customFormat="1" x14ac:dyDescent="0.2">
      <c r="A5" s="33">
        <v>562</v>
      </c>
      <c r="B5" s="34">
        <v>45818.369328703702</v>
      </c>
      <c r="C5" s="34">
        <v>45818.402210648099</v>
      </c>
      <c r="D5" s="33" t="s">
        <v>844</v>
      </c>
      <c r="F5" s="34"/>
      <c r="G5" s="33" t="s">
        <v>845</v>
      </c>
      <c r="H5" s="33" t="s">
        <v>67</v>
      </c>
      <c r="I5" s="33" t="s">
        <v>67</v>
      </c>
      <c r="J5" s="33" t="s">
        <v>83</v>
      </c>
      <c r="K5" s="33" t="s">
        <v>67</v>
      </c>
      <c r="L5" s="33" t="s">
        <v>68</v>
      </c>
      <c r="M5" s="33" t="s">
        <v>69</v>
      </c>
      <c r="N5" s="33" t="s">
        <v>37</v>
      </c>
      <c r="O5" s="33" t="s">
        <v>846</v>
      </c>
      <c r="P5" s="33" t="s">
        <v>847</v>
      </c>
      <c r="Q5" s="33" t="s">
        <v>846</v>
      </c>
      <c r="R5" s="33" t="s">
        <v>38</v>
      </c>
      <c r="S5" s="33" t="s">
        <v>38</v>
      </c>
      <c r="T5" s="33" t="s">
        <v>38</v>
      </c>
      <c r="U5" s="33" t="s">
        <v>39</v>
      </c>
      <c r="V5" s="33" t="s">
        <v>39</v>
      </c>
      <c r="W5" s="33" t="s">
        <v>38</v>
      </c>
      <c r="AA5" s="33" t="s">
        <v>892</v>
      </c>
      <c r="AB5" s="33" t="s">
        <v>892</v>
      </c>
      <c r="AD5" s="33" t="s">
        <v>893</v>
      </c>
      <c r="AF5" s="33" t="s">
        <v>41</v>
      </c>
      <c r="AG5" s="33" t="s">
        <v>41</v>
      </c>
      <c r="AH5" s="33" t="s">
        <v>41</v>
      </c>
      <c r="AI5" s="33" t="s">
        <v>41</v>
      </c>
      <c r="AJ5" s="33" t="s">
        <v>41</v>
      </c>
      <c r="AL5" s="33" t="s">
        <v>43</v>
      </c>
      <c r="AM5" s="33" t="s">
        <v>43</v>
      </c>
      <c r="AN5" s="33" t="s">
        <v>43</v>
      </c>
      <c r="AO5" s="33" t="s">
        <v>44</v>
      </c>
      <c r="AP5" s="33" t="s">
        <v>44</v>
      </c>
      <c r="AQ5" s="33" t="s">
        <v>43</v>
      </c>
      <c r="AR5" s="33" t="s">
        <v>43</v>
      </c>
      <c r="AV5" s="33" t="s">
        <v>894</v>
      </c>
      <c r="AW5" s="33" t="s">
        <v>894</v>
      </c>
      <c r="AZ5" s="33" t="s">
        <v>43</v>
      </c>
      <c r="BA5" s="33" t="s">
        <v>43</v>
      </c>
      <c r="BB5" s="33" t="s">
        <v>43</v>
      </c>
      <c r="BC5" s="33" t="s">
        <v>70</v>
      </c>
      <c r="BD5" s="33" t="s">
        <v>70</v>
      </c>
      <c r="BE5" s="33" t="s">
        <v>43</v>
      </c>
      <c r="BF5" s="33" t="s">
        <v>43</v>
      </c>
      <c r="BJ5" s="33" t="s">
        <v>895</v>
      </c>
      <c r="BK5" s="33" t="s">
        <v>896</v>
      </c>
      <c r="BM5" s="33" t="s">
        <v>877</v>
      </c>
      <c r="BN5" s="33" t="s">
        <v>308</v>
      </c>
      <c r="BO5" s="33" t="s">
        <v>851</v>
      </c>
      <c r="BP5" s="33" t="s">
        <v>851</v>
      </c>
      <c r="BQ5" s="33" t="s">
        <v>851</v>
      </c>
      <c r="BR5" s="33" t="s">
        <v>62</v>
      </c>
      <c r="BS5" s="33" t="s">
        <v>62</v>
      </c>
      <c r="BT5" s="33" t="s">
        <v>851</v>
      </c>
      <c r="BU5" s="36"/>
      <c r="BV5" s="36"/>
      <c r="BW5" s="36"/>
      <c r="BX5" s="33" t="s">
        <v>897</v>
      </c>
      <c r="BY5" s="33" t="s">
        <v>897</v>
      </c>
      <c r="CA5" s="33" t="s">
        <v>43</v>
      </c>
      <c r="CB5" s="33" t="s">
        <v>43</v>
      </c>
      <c r="CC5" s="33" t="s">
        <v>43</v>
      </c>
      <c r="CD5" s="33" t="s">
        <v>46</v>
      </c>
      <c r="CE5" s="33" t="s">
        <v>46</v>
      </c>
      <c r="CF5" s="33" t="s">
        <v>43</v>
      </c>
      <c r="CH5"/>
      <c r="CM5" s="33" t="s">
        <v>898</v>
      </c>
      <c r="CN5" s="33" t="s">
        <v>899</v>
      </c>
      <c r="CO5" s="33" t="s">
        <v>900</v>
      </c>
      <c r="CP5" s="33" t="s">
        <v>43</v>
      </c>
      <c r="CQ5" s="33" t="s">
        <v>43</v>
      </c>
      <c r="CR5" s="33" t="s">
        <v>43</v>
      </c>
      <c r="CS5" s="33" t="s">
        <v>855</v>
      </c>
      <c r="CT5" s="33" t="s">
        <v>855</v>
      </c>
      <c r="CU5" s="33" t="s">
        <v>43</v>
      </c>
      <c r="CV5" s="33" t="s">
        <v>43</v>
      </c>
      <c r="CW5" s="33" t="s">
        <v>43</v>
      </c>
      <c r="CX5" s="33" t="s">
        <v>855</v>
      </c>
      <c r="CY5" s="33" t="s">
        <v>855</v>
      </c>
      <c r="CZ5" s="33" t="s">
        <v>43</v>
      </c>
      <c r="DA5" s="33" t="s">
        <v>43</v>
      </c>
      <c r="DB5" s="33" t="s">
        <v>43</v>
      </c>
      <c r="DC5" s="33" t="s">
        <v>854</v>
      </c>
      <c r="DD5" s="33" t="s">
        <v>854</v>
      </c>
      <c r="DE5" s="33" t="s">
        <v>43</v>
      </c>
      <c r="DF5" s="33" t="s">
        <v>43</v>
      </c>
      <c r="DG5" s="33" t="s">
        <v>43</v>
      </c>
      <c r="DH5" s="33" t="s">
        <v>43</v>
      </c>
      <c r="DI5" s="33" t="s">
        <v>43</v>
      </c>
      <c r="DK5" s="33" t="s">
        <v>537</v>
      </c>
      <c r="DL5" s="33" t="s">
        <v>537</v>
      </c>
      <c r="DR5" s="33" t="s">
        <v>75</v>
      </c>
      <c r="DT5" s="33" t="s">
        <v>43</v>
      </c>
      <c r="DU5" s="33" t="s">
        <v>43</v>
      </c>
      <c r="DV5" s="33" t="s">
        <v>43</v>
      </c>
      <c r="DW5" s="33" t="s">
        <v>64</v>
      </c>
      <c r="DX5" s="33" t="s">
        <v>64</v>
      </c>
      <c r="DY5" s="33" t="s">
        <v>901</v>
      </c>
      <c r="DZ5" s="33" t="s">
        <v>43</v>
      </c>
      <c r="EA5" s="33" t="s">
        <v>43</v>
      </c>
      <c r="EB5" s="33" t="s">
        <v>43</v>
      </c>
      <c r="EC5" s="33" t="s">
        <v>52</v>
      </c>
      <c r="ED5" s="33" t="s">
        <v>65</v>
      </c>
      <c r="EE5" s="33" t="s">
        <v>902</v>
      </c>
      <c r="EF5" s="33" t="s">
        <v>903</v>
      </c>
      <c r="EG5" s="33" t="s">
        <v>308</v>
      </c>
      <c r="EH5" s="33" t="s">
        <v>309</v>
      </c>
      <c r="EJ5" s="33" t="s">
        <v>54</v>
      </c>
      <c r="EL5" s="33" t="s">
        <v>904</v>
      </c>
      <c r="EM5" s="33" t="s">
        <v>72</v>
      </c>
      <c r="EO5" s="33" t="s">
        <v>905</v>
      </c>
      <c r="EP5" s="33" t="s">
        <v>906</v>
      </c>
      <c r="EQ5" s="33" t="s">
        <v>885</v>
      </c>
      <c r="ER5" s="33" t="s">
        <v>100</v>
      </c>
      <c r="ET5" s="33" t="s">
        <v>907</v>
      </c>
      <c r="EU5" s="33" t="s">
        <v>407</v>
      </c>
      <c r="EV5" s="33" t="s">
        <v>908</v>
      </c>
      <c r="EZ5" s="33" t="s">
        <v>909</v>
      </c>
      <c r="FA5" s="33" t="s">
        <v>57</v>
      </c>
      <c r="FC5" s="33" t="s">
        <v>864</v>
      </c>
      <c r="FD5" s="33" t="s">
        <v>56</v>
      </c>
      <c r="FG5" s="33" t="s">
        <v>56</v>
      </c>
      <c r="FL5" s="33" t="s">
        <v>866</v>
      </c>
      <c r="FN5" s="33" t="s">
        <v>866</v>
      </c>
      <c r="FQ5" s="33" t="s">
        <v>910</v>
      </c>
      <c r="FT5" s="33" t="s">
        <v>911</v>
      </c>
      <c r="FU5" s="33" t="s">
        <v>912</v>
      </c>
      <c r="FV5" s="33" t="s">
        <v>913</v>
      </c>
      <c r="FW5" s="33" t="s">
        <v>530</v>
      </c>
      <c r="FX5" s="33">
        <v>0</v>
      </c>
      <c r="FY5" s="33">
        <v>0</v>
      </c>
      <c r="FZ5" s="33">
        <v>0</v>
      </c>
      <c r="GA5" s="33">
        <v>1</v>
      </c>
      <c r="GB5" s="33">
        <v>1</v>
      </c>
      <c r="GC5" s="33">
        <v>0</v>
      </c>
      <c r="GD5" s="33">
        <v>1</v>
      </c>
      <c r="GE5" s="33">
        <v>0</v>
      </c>
      <c r="GF5" s="33" t="s">
        <v>872</v>
      </c>
      <c r="GG5" s="33" t="s">
        <v>872</v>
      </c>
      <c r="GH5" s="33" t="s">
        <v>872</v>
      </c>
      <c r="GI5" s="33" t="s">
        <v>872</v>
      </c>
      <c r="GJ5" s="33" t="s">
        <v>872</v>
      </c>
      <c r="GK5" s="33" t="s">
        <v>872</v>
      </c>
      <c r="GL5" s="33" t="s">
        <v>872</v>
      </c>
      <c r="GM5" s="33" t="s">
        <v>872</v>
      </c>
      <c r="GN5" s="33" t="s">
        <v>872</v>
      </c>
      <c r="GO5" s="33" t="s">
        <v>872</v>
      </c>
      <c r="GP5" s="33" t="s">
        <v>872</v>
      </c>
      <c r="GQ5" s="33" t="s">
        <v>872</v>
      </c>
      <c r="GR5" s="33" t="s">
        <v>872</v>
      </c>
    </row>
    <row r="6" spans="1:201" s="33" customFormat="1" x14ac:dyDescent="0.2">
      <c r="A6" s="33">
        <v>571</v>
      </c>
      <c r="B6" s="34">
        <v>45818.399942129603</v>
      </c>
      <c r="C6" s="34">
        <v>45818.416608796302</v>
      </c>
      <c r="D6" s="33" t="s">
        <v>844</v>
      </c>
      <c r="F6" s="34"/>
      <c r="G6" s="33" t="s">
        <v>845</v>
      </c>
      <c r="H6" s="33" t="s">
        <v>67</v>
      </c>
      <c r="I6" s="33" t="s">
        <v>67</v>
      </c>
      <c r="J6" s="33" t="s">
        <v>83</v>
      </c>
      <c r="K6" s="33" t="s">
        <v>67</v>
      </c>
      <c r="L6" s="33" t="s">
        <v>68</v>
      </c>
      <c r="M6" s="33" t="s">
        <v>69</v>
      </c>
      <c r="N6" s="33" t="s">
        <v>37</v>
      </c>
      <c r="O6" s="33" t="s">
        <v>846</v>
      </c>
      <c r="P6" s="33" t="s">
        <v>847</v>
      </c>
      <c r="Q6" s="33" t="s">
        <v>846</v>
      </c>
      <c r="R6" s="33" t="s">
        <v>38</v>
      </c>
      <c r="S6" s="33" t="s">
        <v>38</v>
      </c>
      <c r="T6" s="33" t="s">
        <v>38</v>
      </c>
      <c r="U6" s="33" t="s">
        <v>40</v>
      </c>
      <c r="V6" s="33" t="s">
        <v>40</v>
      </c>
      <c r="W6" s="33" t="s">
        <v>38</v>
      </c>
      <c r="AA6" s="33" t="s">
        <v>914</v>
      </c>
      <c r="AB6" s="33" t="s">
        <v>914</v>
      </c>
      <c r="AD6" s="33" t="s">
        <v>915</v>
      </c>
      <c r="AF6" s="33" t="s">
        <v>41</v>
      </c>
      <c r="AG6" s="33" t="s">
        <v>41</v>
      </c>
      <c r="AH6" s="33" t="s">
        <v>41</v>
      </c>
      <c r="AI6" s="33" t="s">
        <v>41</v>
      </c>
      <c r="AJ6" s="33" t="s">
        <v>41</v>
      </c>
      <c r="AL6" s="33" t="s">
        <v>43</v>
      </c>
      <c r="AM6" s="33" t="s">
        <v>43</v>
      </c>
      <c r="AN6" s="33" t="s">
        <v>43</v>
      </c>
      <c r="AO6" s="33" t="s">
        <v>44</v>
      </c>
      <c r="AP6" s="33" t="s">
        <v>44</v>
      </c>
      <c r="AQ6" s="33" t="s">
        <v>43</v>
      </c>
      <c r="AR6" s="33" t="s">
        <v>43</v>
      </c>
      <c r="AV6" s="33" t="s">
        <v>916</v>
      </c>
      <c r="AW6" s="33" t="s">
        <v>917</v>
      </c>
      <c r="AZ6" s="33" t="s">
        <v>43</v>
      </c>
      <c r="BA6" s="33" t="s">
        <v>43</v>
      </c>
      <c r="BB6" s="33" t="s">
        <v>43</v>
      </c>
      <c r="BC6" s="33" t="s">
        <v>45</v>
      </c>
      <c r="BD6" s="33" t="s">
        <v>45</v>
      </c>
      <c r="BE6" s="33" t="s">
        <v>43</v>
      </c>
      <c r="BF6" s="33" t="s">
        <v>43</v>
      </c>
      <c r="BJ6" s="33" t="s">
        <v>918</v>
      </c>
      <c r="BK6" s="33" t="s">
        <v>919</v>
      </c>
      <c r="BM6" s="33" t="s">
        <v>850</v>
      </c>
      <c r="BN6" s="33" t="s">
        <v>308</v>
      </c>
      <c r="BO6" s="33" t="s">
        <v>851</v>
      </c>
      <c r="BP6" s="33" t="s">
        <v>851</v>
      </c>
      <c r="BQ6" s="33" t="s">
        <v>851</v>
      </c>
      <c r="BR6" s="33" t="s">
        <v>42</v>
      </c>
      <c r="BS6" s="33" t="s">
        <v>42</v>
      </c>
      <c r="BT6" s="33" t="s">
        <v>851</v>
      </c>
      <c r="CA6" s="33" t="s">
        <v>43</v>
      </c>
      <c r="CB6" s="33" t="s">
        <v>43</v>
      </c>
      <c r="CC6" s="33" t="s">
        <v>43</v>
      </c>
      <c r="CD6" s="33" t="s">
        <v>46</v>
      </c>
      <c r="CE6" s="33" t="s">
        <v>46</v>
      </c>
      <c r="CF6" s="33" t="s">
        <v>43</v>
      </c>
      <c r="CH6"/>
      <c r="CM6" s="33" t="s">
        <v>920</v>
      </c>
      <c r="CN6" s="33" t="s">
        <v>921</v>
      </c>
      <c r="CP6" s="33" t="s">
        <v>43</v>
      </c>
      <c r="CQ6" s="33" t="s">
        <v>43</v>
      </c>
      <c r="CR6" s="33" t="s">
        <v>43</v>
      </c>
      <c r="CS6" s="33" t="s">
        <v>855</v>
      </c>
      <c r="CT6" s="33" t="s">
        <v>855</v>
      </c>
      <c r="CU6" s="33" t="s">
        <v>43</v>
      </c>
      <c r="CV6" s="33" t="s">
        <v>43</v>
      </c>
      <c r="CW6" s="33" t="s">
        <v>43</v>
      </c>
      <c r="CX6" s="33" t="s">
        <v>43</v>
      </c>
      <c r="CY6" s="33" t="s">
        <v>43</v>
      </c>
      <c r="CZ6" s="33" t="s">
        <v>43</v>
      </c>
      <c r="DA6" s="33" t="s">
        <v>43</v>
      </c>
      <c r="DB6" s="33" t="s">
        <v>43</v>
      </c>
      <c r="DC6" s="33" t="s">
        <v>855</v>
      </c>
      <c r="DD6" s="33" t="s">
        <v>855</v>
      </c>
      <c r="DE6" s="33" t="s">
        <v>43</v>
      </c>
      <c r="DF6" s="33" t="s">
        <v>43</v>
      </c>
      <c r="DG6" s="33" t="s">
        <v>43</v>
      </c>
      <c r="DH6" s="33" t="s">
        <v>855</v>
      </c>
      <c r="DI6" s="33" t="s">
        <v>855</v>
      </c>
      <c r="DK6" s="33" t="s">
        <v>538</v>
      </c>
      <c r="DL6" s="33" t="s">
        <v>538</v>
      </c>
      <c r="DR6" s="33" t="s">
        <v>94</v>
      </c>
      <c r="DS6" s="33" t="s">
        <v>922</v>
      </c>
      <c r="DT6" s="33" t="s">
        <v>43</v>
      </c>
      <c r="DU6" s="33" t="s">
        <v>43</v>
      </c>
      <c r="DV6" s="33" t="s">
        <v>43</v>
      </c>
      <c r="DW6" s="33" t="s">
        <v>51</v>
      </c>
      <c r="DX6" s="33" t="s">
        <v>51</v>
      </c>
      <c r="DY6" s="33" t="s">
        <v>923</v>
      </c>
      <c r="DZ6" s="33" t="s">
        <v>43</v>
      </c>
      <c r="EA6" s="33" t="s">
        <v>43</v>
      </c>
      <c r="EB6" s="33" t="s">
        <v>43</v>
      </c>
      <c r="EC6" s="33" t="s">
        <v>52</v>
      </c>
      <c r="ED6" s="33" t="s">
        <v>52</v>
      </c>
      <c r="EE6" s="33" t="s">
        <v>924</v>
      </c>
      <c r="EG6" s="33" t="s">
        <v>308</v>
      </c>
      <c r="EH6" s="33" t="s">
        <v>308</v>
      </c>
      <c r="EJ6" s="33" t="s">
        <v>53</v>
      </c>
      <c r="EK6" s="33" t="s">
        <v>925</v>
      </c>
      <c r="EM6" s="33" t="s">
        <v>72</v>
      </c>
      <c r="EP6" s="33" t="s">
        <v>926</v>
      </c>
      <c r="EQ6" s="33" t="s">
        <v>885</v>
      </c>
      <c r="ER6" s="33" t="s">
        <v>55</v>
      </c>
      <c r="EU6" s="33" t="s">
        <v>406</v>
      </c>
      <c r="EW6" s="33" t="s">
        <v>927</v>
      </c>
      <c r="FA6" s="33" t="s">
        <v>81</v>
      </c>
      <c r="FB6" s="33" t="s">
        <v>928</v>
      </c>
      <c r="FD6" s="33" t="s">
        <v>56</v>
      </c>
      <c r="FG6" s="33" t="s">
        <v>93</v>
      </c>
      <c r="FH6" s="33" t="s">
        <v>929</v>
      </c>
      <c r="FI6" s="33" t="s">
        <v>930</v>
      </c>
      <c r="FJ6" s="33" t="s">
        <v>931</v>
      </c>
      <c r="FL6" s="33" t="s">
        <v>932</v>
      </c>
      <c r="FM6" s="33" t="s">
        <v>933</v>
      </c>
      <c r="FN6" s="33" t="s">
        <v>932</v>
      </c>
      <c r="FO6" s="33" t="s">
        <v>934</v>
      </c>
      <c r="FQ6" s="33" t="s">
        <v>935</v>
      </c>
      <c r="FR6" s="33" t="s">
        <v>936</v>
      </c>
      <c r="FT6" s="33" t="s">
        <v>891</v>
      </c>
      <c r="FU6" s="33" t="s">
        <v>937</v>
      </c>
      <c r="FV6" s="33" t="s">
        <v>938</v>
      </c>
      <c r="FW6" s="33" t="s">
        <v>526</v>
      </c>
      <c r="FX6" s="33">
        <v>0</v>
      </c>
      <c r="FY6" s="33">
        <v>0</v>
      </c>
      <c r="FZ6" s="33">
        <v>0</v>
      </c>
      <c r="GA6" s="33">
        <v>1</v>
      </c>
      <c r="GB6" s="33">
        <v>1</v>
      </c>
      <c r="GC6" s="33">
        <v>0</v>
      </c>
      <c r="GD6" s="33">
        <v>1</v>
      </c>
      <c r="GE6" s="33">
        <v>0</v>
      </c>
      <c r="GF6" s="33" t="s">
        <v>872</v>
      </c>
      <c r="GG6" s="33" t="s">
        <v>872</v>
      </c>
      <c r="GH6" s="33" t="s">
        <v>872</v>
      </c>
      <c r="GI6" s="33" t="s">
        <v>872</v>
      </c>
      <c r="GJ6" s="33" t="s">
        <v>872</v>
      </c>
      <c r="GK6" s="33" t="s">
        <v>872</v>
      </c>
      <c r="GL6" s="33" t="s">
        <v>872</v>
      </c>
      <c r="GM6" s="33" t="s">
        <v>872</v>
      </c>
      <c r="GN6" s="33" t="s">
        <v>872</v>
      </c>
      <c r="GO6" s="33" t="s">
        <v>872</v>
      </c>
      <c r="GP6" s="33" t="s">
        <v>872</v>
      </c>
      <c r="GQ6" s="33" t="s">
        <v>872</v>
      </c>
      <c r="GR6" s="33" t="s">
        <v>872</v>
      </c>
    </row>
    <row r="7" spans="1:201" s="33" customFormat="1" x14ac:dyDescent="0.2">
      <c r="A7" s="33">
        <v>614</v>
      </c>
      <c r="B7" s="34">
        <v>45818.551759259302</v>
      </c>
      <c r="C7" s="34">
        <v>45818.567488425899</v>
      </c>
      <c r="D7" s="33" t="s">
        <v>844</v>
      </c>
      <c r="F7" s="34"/>
      <c r="G7" s="33" t="s">
        <v>845</v>
      </c>
      <c r="H7" s="33" t="s">
        <v>33</v>
      </c>
      <c r="I7" s="33" t="s">
        <v>67</v>
      </c>
      <c r="J7" s="33" t="s">
        <v>83</v>
      </c>
      <c r="K7" s="33" t="s">
        <v>67</v>
      </c>
      <c r="L7" s="33" t="s">
        <v>68</v>
      </c>
      <c r="M7" s="33" t="s">
        <v>60</v>
      </c>
      <c r="N7" s="33" t="s">
        <v>61</v>
      </c>
      <c r="O7" s="33" t="s">
        <v>846</v>
      </c>
      <c r="P7" s="33" t="s">
        <v>847</v>
      </c>
      <c r="Q7" s="33" t="s">
        <v>847</v>
      </c>
      <c r="R7" s="33" t="s">
        <v>38</v>
      </c>
      <c r="S7" s="33" t="s">
        <v>38</v>
      </c>
      <c r="T7" s="33" t="s">
        <v>38</v>
      </c>
      <c r="U7" s="33" t="s">
        <v>39</v>
      </c>
      <c r="V7" s="33" t="s">
        <v>39</v>
      </c>
      <c r="W7" s="33" t="s">
        <v>38</v>
      </c>
      <c r="AA7" s="33" t="s">
        <v>939</v>
      </c>
      <c r="AB7" s="33" t="s">
        <v>940</v>
      </c>
      <c r="AD7" s="33" t="s">
        <v>941</v>
      </c>
      <c r="AF7" s="33" t="s">
        <v>62</v>
      </c>
      <c r="AG7" s="33" t="s">
        <v>62</v>
      </c>
      <c r="AH7" s="33" t="s">
        <v>41</v>
      </c>
      <c r="AI7" s="33" t="s">
        <v>62</v>
      </c>
      <c r="AJ7" s="33" t="s">
        <v>62</v>
      </c>
      <c r="AL7" s="33" t="s">
        <v>43</v>
      </c>
      <c r="AM7" s="33" t="s">
        <v>43</v>
      </c>
      <c r="AN7" s="33" t="s">
        <v>43</v>
      </c>
      <c r="AO7" s="33" t="s">
        <v>43</v>
      </c>
      <c r="AP7" s="33" t="s">
        <v>43</v>
      </c>
      <c r="AQ7" s="33" t="s">
        <v>79</v>
      </c>
      <c r="AR7" s="33" t="s">
        <v>43</v>
      </c>
      <c r="AZ7" s="33" t="s">
        <v>43</v>
      </c>
      <c r="BA7" s="33" t="s">
        <v>43</v>
      </c>
      <c r="BB7" s="33" t="s">
        <v>43</v>
      </c>
      <c r="BC7" s="33" t="s">
        <v>43</v>
      </c>
      <c r="BD7" s="33" t="s">
        <v>43</v>
      </c>
      <c r="BE7" s="33" t="s">
        <v>45</v>
      </c>
      <c r="BF7" s="33" t="s">
        <v>43</v>
      </c>
      <c r="BL7" s="33" t="s">
        <v>942</v>
      </c>
      <c r="BM7" s="33" t="s">
        <v>850</v>
      </c>
      <c r="BN7" s="33" t="s">
        <v>308</v>
      </c>
      <c r="BO7" s="33" t="s">
        <v>851</v>
      </c>
      <c r="BP7" s="33" t="s">
        <v>851</v>
      </c>
      <c r="BQ7" s="33" t="s">
        <v>851</v>
      </c>
      <c r="BR7" s="33" t="s">
        <v>851</v>
      </c>
      <c r="BS7" s="33" t="s">
        <v>851</v>
      </c>
      <c r="BT7" s="33" t="s">
        <v>878</v>
      </c>
      <c r="BU7" s="36"/>
      <c r="BV7" s="36"/>
      <c r="BW7" s="36"/>
      <c r="BX7" s="36"/>
      <c r="BY7" s="36"/>
      <c r="BZ7" s="33" t="s">
        <v>309</v>
      </c>
      <c r="CA7" s="33" t="s">
        <v>43</v>
      </c>
      <c r="CB7" s="33" t="s">
        <v>43</v>
      </c>
      <c r="CC7" s="33" t="s">
        <v>43</v>
      </c>
      <c r="CD7" s="33" t="s">
        <v>43</v>
      </c>
      <c r="CE7" s="33" t="s">
        <v>43</v>
      </c>
      <c r="CF7" s="33" t="s">
        <v>46</v>
      </c>
      <c r="CH7"/>
      <c r="CM7" s="33" t="s">
        <v>852</v>
      </c>
      <c r="CN7" s="33" t="s">
        <v>852</v>
      </c>
      <c r="CP7" s="33" t="s">
        <v>43</v>
      </c>
      <c r="CQ7" s="33" t="s">
        <v>43</v>
      </c>
      <c r="CR7" s="33" t="s">
        <v>43</v>
      </c>
      <c r="CS7" s="33" t="s">
        <v>43</v>
      </c>
      <c r="CT7" s="33" t="s">
        <v>43</v>
      </c>
      <c r="CU7" s="33" t="s">
        <v>43</v>
      </c>
      <c r="CV7" s="33" t="s">
        <v>43</v>
      </c>
      <c r="CW7" s="33" t="s">
        <v>43</v>
      </c>
      <c r="CX7" s="33" t="s">
        <v>43</v>
      </c>
      <c r="CY7" s="33" t="s">
        <v>43</v>
      </c>
      <c r="CZ7" s="33" t="s">
        <v>43</v>
      </c>
      <c r="DA7" s="33" t="s">
        <v>43</v>
      </c>
      <c r="DB7" s="33" t="s">
        <v>43</v>
      </c>
      <c r="DC7" s="33" t="s">
        <v>43</v>
      </c>
      <c r="DD7" s="33" t="s">
        <v>43</v>
      </c>
      <c r="DE7" s="33" t="s">
        <v>43</v>
      </c>
      <c r="DF7" s="33" t="s">
        <v>43</v>
      </c>
      <c r="DG7" s="33" t="s">
        <v>43</v>
      </c>
      <c r="DH7" s="33" t="s">
        <v>43</v>
      </c>
      <c r="DI7" s="33" t="s">
        <v>43</v>
      </c>
      <c r="DK7" s="33" t="s">
        <v>539</v>
      </c>
      <c r="DL7" s="33" t="s">
        <v>539</v>
      </c>
      <c r="DR7" s="33" t="s">
        <v>94</v>
      </c>
      <c r="DS7" s="33" t="s">
        <v>943</v>
      </c>
      <c r="DT7" s="33" t="s">
        <v>43</v>
      </c>
      <c r="DU7" s="33" t="s">
        <v>43</v>
      </c>
      <c r="DV7" s="33" t="s">
        <v>43</v>
      </c>
      <c r="DW7" s="33" t="s">
        <v>43</v>
      </c>
      <c r="DX7" s="33" t="s">
        <v>43</v>
      </c>
      <c r="DY7" s="33" t="s">
        <v>944</v>
      </c>
      <c r="DZ7" s="33" t="s">
        <v>43</v>
      </c>
      <c r="EA7" s="33" t="s">
        <v>43</v>
      </c>
      <c r="EB7" s="33" t="s">
        <v>43</v>
      </c>
      <c r="EC7" s="33" t="s">
        <v>43</v>
      </c>
      <c r="ED7" s="33" t="s">
        <v>43</v>
      </c>
      <c r="EE7" s="33" t="s">
        <v>945</v>
      </c>
      <c r="EG7" s="33" t="s">
        <v>309</v>
      </c>
      <c r="EH7" s="33" t="s">
        <v>309</v>
      </c>
      <c r="EJ7" s="33" t="s">
        <v>53</v>
      </c>
      <c r="EK7" s="33" t="s">
        <v>946</v>
      </c>
      <c r="EM7" s="33" t="s">
        <v>72</v>
      </c>
      <c r="EP7" s="33" t="s">
        <v>947</v>
      </c>
      <c r="EQ7" s="33" t="s">
        <v>76</v>
      </c>
      <c r="ER7" s="33" t="s">
        <v>55</v>
      </c>
      <c r="FA7" s="33" t="s">
        <v>56</v>
      </c>
      <c r="FD7" s="33" t="s">
        <v>56</v>
      </c>
      <c r="FG7" s="33" t="s">
        <v>57</v>
      </c>
      <c r="FK7" s="33" t="s">
        <v>948</v>
      </c>
      <c r="FL7" s="33" t="s">
        <v>866</v>
      </c>
      <c r="FN7" s="33" t="s">
        <v>866</v>
      </c>
      <c r="FQ7" s="33" t="s">
        <v>910</v>
      </c>
      <c r="FT7" s="33" t="s">
        <v>949</v>
      </c>
      <c r="FU7" s="33" t="s">
        <v>950</v>
      </c>
      <c r="FV7" s="33" t="s">
        <v>913</v>
      </c>
      <c r="FW7" s="33" t="s">
        <v>526</v>
      </c>
      <c r="FX7" s="33">
        <v>0</v>
      </c>
      <c r="FY7" s="33">
        <v>0</v>
      </c>
      <c r="FZ7" s="33">
        <v>0</v>
      </c>
      <c r="GA7" s="33">
        <v>1</v>
      </c>
      <c r="GB7" s="33">
        <v>1</v>
      </c>
      <c r="GC7" s="33">
        <v>0</v>
      </c>
      <c r="GD7" s="33">
        <v>1</v>
      </c>
      <c r="GE7" s="33">
        <v>0</v>
      </c>
      <c r="GF7" s="33" t="s">
        <v>872</v>
      </c>
      <c r="GG7" s="33" t="s">
        <v>872</v>
      </c>
      <c r="GH7" s="33" t="s">
        <v>872</v>
      </c>
      <c r="GI7" s="33" t="s">
        <v>872</v>
      </c>
      <c r="GJ7" s="33" t="s">
        <v>872</v>
      </c>
      <c r="GK7" s="33" t="s">
        <v>872</v>
      </c>
      <c r="GL7" s="33" t="s">
        <v>872</v>
      </c>
      <c r="GM7" s="33" t="s">
        <v>872</v>
      </c>
      <c r="GN7" s="33" t="s">
        <v>872</v>
      </c>
      <c r="GO7" s="33" t="s">
        <v>872</v>
      </c>
      <c r="GP7" s="33" t="s">
        <v>872</v>
      </c>
      <c r="GQ7" s="33" t="s">
        <v>872</v>
      </c>
      <c r="GR7" s="33" t="s">
        <v>872</v>
      </c>
    </row>
    <row r="8" spans="1:201" s="33" customFormat="1" x14ac:dyDescent="0.2">
      <c r="A8" s="33">
        <v>699</v>
      </c>
      <c r="B8" s="34">
        <v>45819.339490740698</v>
      </c>
      <c r="C8" s="34">
        <v>45819.354687500003</v>
      </c>
      <c r="D8" s="33" t="s">
        <v>844</v>
      </c>
      <c r="F8" s="34"/>
      <c r="G8" s="33" t="s">
        <v>845</v>
      </c>
      <c r="H8" s="33" t="s">
        <v>67</v>
      </c>
      <c r="I8" s="33" t="s">
        <v>67</v>
      </c>
      <c r="J8" s="33" t="s">
        <v>83</v>
      </c>
      <c r="K8" s="33" t="s">
        <v>67</v>
      </c>
      <c r="L8" s="33" t="s">
        <v>68</v>
      </c>
      <c r="M8" s="33" t="s">
        <v>36</v>
      </c>
      <c r="N8" s="33" t="s">
        <v>37</v>
      </c>
      <c r="O8" s="33" t="s">
        <v>846</v>
      </c>
      <c r="P8" s="33" t="s">
        <v>847</v>
      </c>
      <c r="Q8" s="33" t="s">
        <v>874</v>
      </c>
      <c r="R8" s="33" t="s">
        <v>38</v>
      </c>
      <c r="S8" s="33" t="s">
        <v>38</v>
      </c>
      <c r="T8" s="33" t="s">
        <v>38</v>
      </c>
      <c r="U8" s="33" t="s">
        <v>40</v>
      </c>
      <c r="V8" s="33" t="s">
        <v>38</v>
      </c>
      <c r="W8" s="33" t="s">
        <v>38</v>
      </c>
      <c r="AA8" s="33" t="s">
        <v>951</v>
      </c>
      <c r="AB8" s="36"/>
      <c r="AD8" s="33" t="s">
        <v>941</v>
      </c>
      <c r="AF8" s="33" t="s">
        <v>41</v>
      </c>
      <c r="AG8" s="33" t="s">
        <v>41</v>
      </c>
      <c r="AH8" s="33" t="s">
        <v>41</v>
      </c>
      <c r="AI8" s="33" t="s">
        <v>62</v>
      </c>
      <c r="AJ8" s="33" t="s">
        <v>62</v>
      </c>
      <c r="AL8" s="33" t="s">
        <v>43</v>
      </c>
      <c r="AM8" s="33" t="s">
        <v>43</v>
      </c>
      <c r="AN8" s="33" t="s">
        <v>43</v>
      </c>
      <c r="AO8" s="33" t="s">
        <v>44</v>
      </c>
      <c r="AP8" s="33" t="s">
        <v>44</v>
      </c>
      <c r="AQ8" s="33" t="s">
        <v>63</v>
      </c>
      <c r="AR8" s="33" t="s">
        <v>43</v>
      </c>
      <c r="AV8" s="33" t="s">
        <v>952</v>
      </c>
      <c r="AW8" s="33" t="s">
        <v>952</v>
      </c>
      <c r="AX8" s="33" t="s">
        <v>953</v>
      </c>
      <c r="AZ8" s="33" t="s">
        <v>43</v>
      </c>
      <c r="BA8" s="33" t="s">
        <v>43</v>
      </c>
      <c r="BB8" s="33" t="s">
        <v>43</v>
      </c>
      <c r="BC8" s="33" t="s">
        <v>45</v>
      </c>
      <c r="BD8" s="33" t="s">
        <v>45</v>
      </c>
      <c r="BE8" s="33" t="s">
        <v>70</v>
      </c>
      <c r="BF8" s="33" t="s">
        <v>43</v>
      </c>
      <c r="BJ8" s="33" t="s">
        <v>954</v>
      </c>
      <c r="BK8" s="33" t="s">
        <v>954</v>
      </c>
      <c r="BL8" s="33" t="s">
        <v>955</v>
      </c>
      <c r="BM8" s="33" t="s">
        <v>877</v>
      </c>
      <c r="BN8" s="33" t="s">
        <v>309</v>
      </c>
      <c r="BO8" s="33" t="s">
        <v>851</v>
      </c>
      <c r="BP8" s="33" t="s">
        <v>851</v>
      </c>
      <c r="BQ8" s="33" t="s">
        <v>851</v>
      </c>
      <c r="BR8" s="33" t="s">
        <v>42</v>
      </c>
      <c r="BS8" s="33" t="s">
        <v>42</v>
      </c>
      <c r="BT8" s="33" t="s">
        <v>62</v>
      </c>
      <c r="BU8" s="36"/>
      <c r="BV8" s="36"/>
      <c r="BW8" s="36"/>
      <c r="BX8" s="36"/>
      <c r="BY8" s="36"/>
      <c r="BZ8" s="33" t="s">
        <v>897</v>
      </c>
      <c r="CA8" s="33" t="s">
        <v>43</v>
      </c>
      <c r="CB8" s="33" t="s">
        <v>43</v>
      </c>
      <c r="CC8" s="33" t="s">
        <v>43</v>
      </c>
      <c r="CD8" s="33" t="s">
        <v>46</v>
      </c>
      <c r="CE8" s="33" t="s">
        <v>46</v>
      </c>
      <c r="CF8" s="33" t="s">
        <v>86</v>
      </c>
      <c r="CH8"/>
      <c r="CM8" s="33" t="s">
        <v>852</v>
      </c>
      <c r="CN8" s="33" t="s">
        <v>880</v>
      </c>
      <c r="CP8" s="33" t="s">
        <v>43</v>
      </c>
      <c r="CQ8" s="33" t="s">
        <v>43</v>
      </c>
      <c r="CR8" s="33" t="s">
        <v>43</v>
      </c>
      <c r="CS8" s="33" t="s">
        <v>855</v>
      </c>
      <c r="CT8" s="33" t="s">
        <v>855</v>
      </c>
      <c r="CU8" s="33" t="s">
        <v>43</v>
      </c>
      <c r="CV8" s="33" t="s">
        <v>43</v>
      </c>
      <c r="CW8" s="33" t="s">
        <v>43</v>
      </c>
      <c r="CX8" s="33" t="s">
        <v>855</v>
      </c>
      <c r="CY8" s="33" t="s">
        <v>855</v>
      </c>
      <c r="CZ8" s="33" t="s">
        <v>43</v>
      </c>
      <c r="DA8" s="33" t="s">
        <v>43</v>
      </c>
      <c r="DB8" s="33" t="s">
        <v>43</v>
      </c>
      <c r="DC8" s="33" t="s">
        <v>855</v>
      </c>
      <c r="DD8" s="33" t="s">
        <v>855</v>
      </c>
      <c r="DE8" s="33" t="s">
        <v>43</v>
      </c>
      <c r="DF8" s="33" t="s">
        <v>43</v>
      </c>
      <c r="DG8" s="33" t="s">
        <v>43</v>
      </c>
      <c r="DH8" s="33" t="s">
        <v>855</v>
      </c>
      <c r="DI8" s="33" t="s">
        <v>855</v>
      </c>
      <c r="DK8" s="33" t="s">
        <v>539</v>
      </c>
      <c r="DL8" s="33" t="s">
        <v>539</v>
      </c>
      <c r="DP8" s="36"/>
      <c r="DQ8" s="36"/>
      <c r="DR8" s="33" t="s">
        <v>71</v>
      </c>
      <c r="DS8" s="33" t="s">
        <v>956</v>
      </c>
      <c r="DT8" s="33" t="s">
        <v>43</v>
      </c>
      <c r="DU8" s="33" t="s">
        <v>43</v>
      </c>
      <c r="DV8" s="33" t="s">
        <v>43</v>
      </c>
      <c r="DW8" s="33" t="s">
        <v>82</v>
      </c>
      <c r="DX8" s="33" t="s">
        <v>82</v>
      </c>
      <c r="DY8" s="33" t="s">
        <v>957</v>
      </c>
      <c r="DZ8" s="33" t="s">
        <v>43</v>
      </c>
      <c r="EA8" s="33" t="s">
        <v>43</v>
      </c>
      <c r="EB8" s="33" t="s">
        <v>43</v>
      </c>
      <c r="EC8" s="33" t="s">
        <v>95</v>
      </c>
      <c r="ED8" s="33" t="s">
        <v>95</v>
      </c>
      <c r="EE8" s="33" t="s">
        <v>958</v>
      </c>
      <c r="EG8" s="33" t="s">
        <v>309</v>
      </c>
      <c r="EH8" s="33" t="s">
        <v>309</v>
      </c>
      <c r="EJ8" s="33" t="s">
        <v>54</v>
      </c>
      <c r="EM8" s="33" t="s">
        <v>54</v>
      </c>
      <c r="EP8" s="33" t="s">
        <v>959</v>
      </c>
      <c r="EQ8" s="33" t="s">
        <v>885</v>
      </c>
      <c r="ER8" s="33" t="s">
        <v>55</v>
      </c>
      <c r="EU8" s="33" t="s">
        <v>407</v>
      </c>
      <c r="FA8" s="33" t="s">
        <v>93</v>
      </c>
      <c r="FB8" s="33" t="s">
        <v>960</v>
      </c>
      <c r="FD8" s="33" t="s">
        <v>93</v>
      </c>
      <c r="FE8" s="33" t="s">
        <v>960</v>
      </c>
      <c r="FG8" s="33" t="s">
        <v>93</v>
      </c>
      <c r="FH8" s="33" t="s">
        <v>929</v>
      </c>
      <c r="FI8" s="33" t="s">
        <v>930</v>
      </c>
      <c r="FJ8" s="33" t="s">
        <v>960</v>
      </c>
      <c r="FL8" s="33" t="s">
        <v>866</v>
      </c>
      <c r="FN8" s="33" t="s">
        <v>866</v>
      </c>
      <c r="FQ8" s="33" t="s">
        <v>867</v>
      </c>
      <c r="FS8" s="33" t="s">
        <v>868</v>
      </c>
      <c r="FT8" s="33" t="s">
        <v>949</v>
      </c>
      <c r="FU8" s="33" t="s">
        <v>950</v>
      </c>
      <c r="FV8" s="33" t="s">
        <v>961</v>
      </c>
      <c r="FW8" s="33" t="s">
        <v>530</v>
      </c>
      <c r="FX8" s="33">
        <v>0</v>
      </c>
      <c r="FY8" s="33">
        <v>0</v>
      </c>
      <c r="FZ8" s="33">
        <v>0</v>
      </c>
      <c r="GA8" s="33">
        <v>1</v>
      </c>
      <c r="GB8" s="33">
        <v>0</v>
      </c>
      <c r="GC8" s="33">
        <v>0</v>
      </c>
      <c r="GD8" s="33">
        <v>1</v>
      </c>
      <c r="GE8" s="33">
        <v>0</v>
      </c>
      <c r="GF8" s="33" t="s">
        <v>872</v>
      </c>
      <c r="GG8" s="33" t="s">
        <v>872</v>
      </c>
      <c r="GH8" s="33" t="s">
        <v>872</v>
      </c>
      <c r="GI8" s="33" t="s">
        <v>872</v>
      </c>
      <c r="GJ8" s="33" t="s">
        <v>872</v>
      </c>
      <c r="GK8" s="33" t="s">
        <v>872</v>
      </c>
      <c r="GL8" s="33" t="s">
        <v>872</v>
      </c>
      <c r="GM8" s="33" t="s">
        <v>872</v>
      </c>
      <c r="GN8" s="33" t="s">
        <v>872</v>
      </c>
      <c r="GO8" s="33" t="s">
        <v>872</v>
      </c>
      <c r="GP8" s="33" t="s">
        <v>872</v>
      </c>
      <c r="GQ8" s="33" t="s">
        <v>872</v>
      </c>
      <c r="GR8" s="33" t="s">
        <v>872</v>
      </c>
    </row>
    <row r="9" spans="1:201" s="33" customFormat="1" x14ac:dyDescent="0.2">
      <c r="A9" s="33">
        <v>707</v>
      </c>
      <c r="B9" s="34">
        <v>45819.3752662037</v>
      </c>
      <c r="C9" s="34">
        <v>45819.385081018503</v>
      </c>
      <c r="D9" s="33" t="s">
        <v>844</v>
      </c>
      <c r="F9" s="34"/>
      <c r="G9" s="33" t="s">
        <v>845</v>
      </c>
      <c r="H9" s="33" t="s">
        <v>58</v>
      </c>
      <c r="I9" s="33" t="s">
        <v>58</v>
      </c>
      <c r="J9" s="33" t="s">
        <v>34</v>
      </c>
      <c r="K9" s="33" t="s">
        <v>34</v>
      </c>
      <c r="L9" s="33" t="s">
        <v>68</v>
      </c>
      <c r="M9" s="33" t="s">
        <v>60</v>
      </c>
      <c r="N9" s="33" t="s">
        <v>61</v>
      </c>
      <c r="O9" s="33" t="s">
        <v>962</v>
      </c>
      <c r="P9" s="33" t="s">
        <v>962</v>
      </c>
      <c r="Q9" s="33" t="s">
        <v>874</v>
      </c>
      <c r="R9" s="33" t="s">
        <v>78</v>
      </c>
      <c r="S9" s="33" t="s">
        <v>38</v>
      </c>
      <c r="T9" s="33" t="s">
        <v>38</v>
      </c>
      <c r="U9" s="33" t="s">
        <v>78</v>
      </c>
      <c r="V9" s="33" t="s">
        <v>39</v>
      </c>
      <c r="W9" s="33" t="s">
        <v>38</v>
      </c>
      <c r="AB9" s="33" t="s">
        <v>963</v>
      </c>
      <c r="AF9" s="33" t="s">
        <v>62</v>
      </c>
      <c r="AG9" s="33" t="s">
        <v>41</v>
      </c>
      <c r="AH9" s="33" t="s">
        <v>41</v>
      </c>
      <c r="AI9" s="33" t="s">
        <v>62</v>
      </c>
      <c r="AJ9" s="33" t="s">
        <v>62</v>
      </c>
      <c r="AL9" s="33" t="s">
        <v>44</v>
      </c>
      <c r="AM9" s="33" t="s">
        <v>43</v>
      </c>
      <c r="AN9" s="33" t="s">
        <v>43</v>
      </c>
      <c r="AO9" s="33" t="s">
        <v>44</v>
      </c>
      <c r="AP9" s="33" t="s">
        <v>44</v>
      </c>
      <c r="AQ9" s="33" t="s">
        <v>79</v>
      </c>
      <c r="AR9" s="33" t="s">
        <v>43</v>
      </c>
      <c r="AS9" s="33" t="s">
        <v>964</v>
      </c>
      <c r="AV9" s="33" t="s">
        <v>965</v>
      </c>
      <c r="AW9" s="33" t="s">
        <v>966</v>
      </c>
      <c r="AZ9" s="33" t="s">
        <v>73</v>
      </c>
      <c r="BA9" s="33" t="s">
        <v>43</v>
      </c>
      <c r="BB9" s="33" t="s">
        <v>43</v>
      </c>
      <c r="BC9" s="33" t="s">
        <v>73</v>
      </c>
      <c r="BD9" s="33" t="s">
        <v>45</v>
      </c>
      <c r="BE9" s="33" t="s">
        <v>73</v>
      </c>
      <c r="BF9" s="33" t="s">
        <v>43</v>
      </c>
      <c r="BK9" s="33" t="s">
        <v>879</v>
      </c>
      <c r="BM9" s="33" t="s">
        <v>877</v>
      </c>
      <c r="BN9" s="33" t="s">
        <v>308</v>
      </c>
      <c r="BO9" s="33" t="s">
        <v>42</v>
      </c>
      <c r="BP9" s="33" t="s">
        <v>851</v>
      </c>
      <c r="BQ9" s="33" t="s">
        <v>851</v>
      </c>
      <c r="BR9" s="33" t="s">
        <v>42</v>
      </c>
      <c r="BS9" s="33" t="s">
        <v>42</v>
      </c>
      <c r="BT9" s="33" t="s">
        <v>42</v>
      </c>
      <c r="BU9" s="36"/>
      <c r="BV9" s="36"/>
      <c r="BW9" s="36"/>
      <c r="BX9" s="36"/>
      <c r="BY9" s="36"/>
      <c r="BZ9" s="36"/>
      <c r="CA9" s="33" t="s">
        <v>74</v>
      </c>
      <c r="CB9" s="33" t="s">
        <v>43</v>
      </c>
      <c r="CC9" s="33" t="s">
        <v>43</v>
      </c>
      <c r="CD9" s="33" t="s">
        <v>74</v>
      </c>
      <c r="CE9" s="33" t="s">
        <v>46</v>
      </c>
      <c r="CF9" s="33" t="s">
        <v>46</v>
      </c>
      <c r="CG9" s="33" t="s">
        <v>75</v>
      </c>
      <c r="CH9"/>
      <c r="CJ9" s="33" t="s">
        <v>75</v>
      </c>
      <c r="CM9" s="33" t="s">
        <v>967</v>
      </c>
      <c r="CN9" s="33" t="s">
        <v>921</v>
      </c>
      <c r="CP9" s="33" t="s">
        <v>854</v>
      </c>
      <c r="CQ9" s="33" t="s">
        <v>43</v>
      </c>
      <c r="CR9" s="33" t="s">
        <v>43</v>
      </c>
      <c r="CS9" s="33" t="s">
        <v>854</v>
      </c>
      <c r="CT9" s="33" t="s">
        <v>854</v>
      </c>
      <c r="CU9" s="33" t="s">
        <v>854</v>
      </c>
      <c r="CV9" s="33" t="s">
        <v>43</v>
      </c>
      <c r="CW9" s="33" t="s">
        <v>43</v>
      </c>
      <c r="CX9" s="33" t="s">
        <v>855</v>
      </c>
      <c r="CY9" s="33" t="s">
        <v>855</v>
      </c>
      <c r="CZ9" s="33" t="s">
        <v>854</v>
      </c>
      <c r="DA9" s="33" t="s">
        <v>43</v>
      </c>
      <c r="DB9" s="33" t="s">
        <v>43</v>
      </c>
      <c r="DC9" s="33" t="s">
        <v>854</v>
      </c>
      <c r="DD9" s="33" t="s">
        <v>854</v>
      </c>
      <c r="DE9" s="33" t="s">
        <v>854</v>
      </c>
      <c r="DF9" s="33" t="s">
        <v>43</v>
      </c>
      <c r="DG9" s="33" t="s">
        <v>43</v>
      </c>
      <c r="DH9" s="33" t="s">
        <v>855</v>
      </c>
      <c r="DI9" s="33" t="s">
        <v>855</v>
      </c>
      <c r="DK9" s="33" t="s">
        <v>537</v>
      </c>
      <c r="DL9" s="33" t="s">
        <v>537</v>
      </c>
      <c r="DO9" s="33" t="s">
        <v>97</v>
      </c>
      <c r="DP9" s="33" t="s">
        <v>98</v>
      </c>
      <c r="DR9" s="33" t="s">
        <v>94</v>
      </c>
      <c r="DS9" s="33" t="s">
        <v>968</v>
      </c>
      <c r="DT9" s="33" t="s">
        <v>51</v>
      </c>
      <c r="DU9" s="33" t="s">
        <v>43</v>
      </c>
      <c r="DV9" s="33" t="s">
        <v>43</v>
      </c>
      <c r="DW9" s="33" t="s">
        <v>64</v>
      </c>
      <c r="DX9" s="33" t="s">
        <v>51</v>
      </c>
      <c r="DY9" s="33" t="s">
        <v>969</v>
      </c>
      <c r="DZ9" s="33" t="s">
        <v>80</v>
      </c>
      <c r="EA9" s="33" t="s">
        <v>43</v>
      </c>
      <c r="EB9" s="33" t="s">
        <v>43</v>
      </c>
      <c r="EC9" s="33" t="s">
        <v>80</v>
      </c>
      <c r="ED9" s="33" t="s">
        <v>80</v>
      </c>
      <c r="EE9" s="33" t="s">
        <v>958</v>
      </c>
      <c r="EG9" s="33" t="s">
        <v>309</v>
      </c>
      <c r="EH9" s="33" t="s">
        <v>309</v>
      </c>
      <c r="EJ9" s="33" t="s">
        <v>72</v>
      </c>
      <c r="EM9" s="33" t="s">
        <v>53</v>
      </c>
      <c r="EN9" s="33" t="s">
        <v>970</v>
      </c>
      <c r="EP9" s="33" t="s">
        <v>971</v>
      </c>
      <c r="EQ9" s="33" t="s">
        <v>76</v>
      </c>
      <c r="ER9" s="33" t="s">
        <v>55</v>
      </c>
      <c r="EU9" s="33" t="s">
        <v>406</v>
      </c>
      <c r="FA9" s="33" t="s">
        <v>57</v>
      </c>
      <c r="FC9" s="33" t="s">
        <v>972</v>
      </c>
      <c r="FD9" s="33" t="s">
        <v>56</v>
      </c>
      <c r="FG9" s="33" t="s">
        <v>93</v>
      </c>
      <c r="FH9" s="33" t="s">
        <v>929</v>
      </c>
      <c r="FI9" s="33" t="s">
        <v>930</v>
      </c>
      <c r="FJ9" s="33" t="s">
        <v>973</v>
      </c>
      <c r="FL9" s="33" t="s">
        <v>866</v>
      </c>
      <c r="FN9" s="33" t="s">
        <v>866</v>
      </c>
      <c r="FQ9" s="33" t="s">
        <v>974</v>
      </c>
      <c r="FR9" s="33" t="s">
        <v>960</v>
      </c>
      <c r="FT9" s="33" t="s">
        <v>891</v>
      </c>
      <c r="FU9" s="33" t="s">
        <v>950</v>
      </c>
      <c r="FV9" s="33" t="s">
        <v>913</v>
      </c>
      <c r="FW9" s="33" t="s">
        <v>527</v>
      </c>
      <c r="FX9" s="33">
        <v>0</v>
      </c>
      <c r="FY9" s="33">
        <v>0</v>
      </c>
      <c r="FZ9" s="33">
        <v>0</v>
      </c>
      <c r="GA9" s="33">
        <v>0</v>
      </c>
      <c r="GB9" s="33">
        <v>0</v>
      </c>
      <c r="GC9" s="33">
        <v>0</v>
      </c>
      <c r="GD9" s="33">
        <v>0</v>
      </c>
      <c r="GE9" s="33">
        <v>0</v>
      </c>
      <c r="GF9" s="33" t="s">
        <v>872</v>
      </c>
      <c r="GG9" s="33" t="s">
        <v>872</v>
      </c>
      <c r="GH9" s="33" t="s">
        <v>872</v>
      </c>
      <c r="GI9" s="33" t="s">
        <v>872</v>
      </c>
      <c r="GJ9" s="33" t="s">
        <v>872</v>
      </c>
      <c r="GK9" s="33" t="s">
        <v>872</v>
      </c>
      <c r="GL9" s="33" t="s">
        <v>872</v>
      </c>
      <c r="GM9" s="33" t="s">
        <v>872</v>
      </c>
      <c r="GN9" s="33" t="s">
        <v>872</v>
      </c>
      <c r="GO9" s="33" t="s">
        <v>872</v>
      </c>
      <c r="GP9" s="33" t="s">
        <v>872</v>
      </c>
      <c r="GQ9" s="33" t="s">
        <v>872</v>
      </c>
      <c r="GR9" s="33" t="s">
        <v>872</v>
      </c>
    </row>
    <row r="10" spans="1:201" s="33" customFormat="1" x14ac:dyDescent="0.2">
      <c r="A10" s="33">
        <v>723</v>
      </c>
      <c r="B10" s="34">
        <v>45819.433020833298</v>
      </c>
      <c r="C10" s="34">
        <v>45819.446423611102</v>
      </c>
      <c r="D10" s="33" t="s">
        <v>844</v>
      </c>
      <c r="F10" s="34"/>
      <c r="G10" s="33" t="s">
        <v>845</v>
      </c>
      <c r="H10" s="33" t="s">
        <v>83</v>
      </c>
      <c r="I10" s="33" t="s">
        <v>83</v>
      </c>
      <c r="J10" s="33" t="s">
        <v>83</v>
      </c>
      <c r="K10" s="33" t="s">
        <v>34</v>
      </c>
      <c r="L10" s="33" t="s">
        <v>68</v>
      </c>
      <c r="M10" s="33" t="s">
        <v>60</v>
      </c>
      <c r="N10" s="33" t="s">
        <v>37</v>
      </c>
      <c r="O10" s="33" t="s">
        <v>875</v>
      </c>
      <c r="P10" s="33" t="s">
        <v>874</v>
      </c>
      <c r="Q10" s="33" t="s">
        <v>874</v>
      </c>
      <c r="R10" s="33" t="s">
        <v>38</v>
      </c>
      <c r="S10" s="33" t="s">
        <v>78</v>
      </c>
      <c r="T10" s="33" t="s">
        <v>40</v>
      </c>
      <c r="U10" s="33" t="s">
        <v>39</v>
      </c>
      <c r="V10" s="33" t="s">
        <v>78</v>
      </c>
      <c r="W10" s="33" t="s">
        <v>38</v>
      </c>
      <c r="Z10" s="33" t="s">
        <v>975</v>
      </c>
      <c r="AA10" s="33" t="s">
        <v>951</v>
      </c>
      <c r="AD10" s="33" t="s">
        <v>976</v>
      </c>
      <c r="AF10" s="33" t="s">
        <v>41</v>
      </c>
      <c r="AG10" s="33" t="s">
        <v>41</v>
      </c>
      <c r="AH10" s="33" t="s">
        <v>41</v>
      </c>
      <c r="AI10" s="33" t="s">
        <v>41</v>
      </c>
      <c r="AJ10" s="33" t="s">
        <v>41</v>
      </c>
      <c r="AL10" s="33" t="s">
        <v>43</v>
      </c>
      <c r="AM10" s="33" t="s">
        <v>79</v>
      </c>
      <c r="AN10" s="33" t="s">
        <v>79</v>
      </c>
      <c r="AO10" s="33" t="s">
        <v>43</v>
      </c>
      <c r="AP10" s="33" t="s">
        <v>79</v>
      </c>
      <c r="AQ10" s="33" t="s">
        <v>63</v>
      </c>
      <c r="AR10" s="33" t="s">
        <v>43</v>
      </c>
      <c r="AX10" s="33" t="s">
        <v>977</v>
      </c>
      <c r="AZ10" s="33" t="s">
        <v>43</v>
      </c>
      <c r="BA10" s="33" t="s">
        <v>73</v>
      </c>
      <c r="BB10" s="33" t="s">
        <v>45</v>
      </c>
      <c r="BC10" s="33" t="s">
        <v>43</v>
      </c>
      <c r="BD10" s="33" t="s">
        <v>73</v>
      </c>
      <c r="BE10" s="33" t="s">
        <v>45</v>
      </c>
      <c r="BF10" s="33" t="s">
        <v>43</v>
      </c>
      <c r="BG10" s="36"/>
      <c r="BH10" s="36"/>
      <c r="BI10" s="33" t="s">
        <v>978</v>
      </c>
      <c r="BL10" s="33" t="s">
        <v>979</v>
      </c>
      <c r="BM10" s="33" t="s">
        <v>877</v>
      </c>
      <c r="BN10" s="33" t="s">
        <v>308</v>
      </c>
      <c r="BO10" s="33" t="s">
        <v>851</v>
      </c>
      <c r="BP10" s="33" t="s">
        <v>42</v>
      </c>
      <c r="BQ10" s="33" t="s">
        <v>42</v>
      </c>
      <c r="BR10" s="33" t="s">
        <v>42</v>
      </c>
      <c r="BS10" s="33" t="s">
        <v>42</v>
      </c>
      <c r="BT10" s="33" t="s">
        <v>878</v>
      </c>
      <c r="BU10" s="36"/>
      <c r="BV10" s="36"/>
      <c r="BW10" s="36"/>
      <c r="BX10" s="36"/>
      <c r="BY10" s="36"/>
      <c r="BZ10" s="33" t="s">
        <v>980</v>
      </c>
      <c r="CA10" s="33" t="s">
        <v>43</v>
      </c>
      <c r="CB10" s="33" t="s">
        <v>74</v>
      </c>
      <c r="CC10" s="33" t="s">
        <v>74</v>
      </c>
      <c r="CD10" s="33" t="s">
        <v>74</v>
      </c>
      <c r="CE10" s="33" t="s">
        <v>74</v>
      </c>
      <c r="CF10" s="33" t="s">
        <v>46</v>
      </c>
      <c r="CG10" s="36"/>
      <c r="CH10" t="s">
        <v>75</v>
      </c>
      <c r="CI10" s="33" t="s">
        <v>75</v>
      </c>
      <c r="CJ10" s="33" t="s">
        <v>75</v>
      </c>
      <c r="CK10" s="33" t="s">
        <v>75</v>
      </c>
      <c r="CL10" s="36"/>
      <c r="CM10" s="33" t="s">
        <v>981</v>
      </c>
      <c r="CN10" s="33" t="s">
        <v>921</v>
      </c>
      <c r="CP10" s="33" t="s">
        <v>43</v>
      </c>
      <c r="CQ10" s="33" t="s">
        <v>854</v>
      </c>
      <c r="CR10" s="33" t="s">
        <v>854</v>
      </c>
      <c r="CS10" s="33" t="s">
        <v>43</v>
      </c>
      <c r="CT10" s="33" t="s">
        <v>854</v>
      </c>
      <c r="CU10" s="33" t="s">
        <v>43</v>
      </c>
      <c r="CV10" s="33" t="s">
        <v>854</v>
      </c>
      <c r="CW10" s="33" t="s">
        <v>855</v>
      </c>
      <c r="CX10" s="33" t="s">
        <v>43</v>
      </c>
      <c r="CY10" s="33" t="s">
        <v>854</v>
      </c>
      <c r="CZ10" s="33" t="s">
        <v>43</v>
      </c>
      <c r="DA10" s="33" t="s">
        <v>854</v>
      </c>
      <c r="DB10" s="33" t="s">
        <v>855</v>
      </c>
      <c r="DC10" s="33" t="s">
        <v>43</v>
      </c>
      <c r="DD10" s="33" t="s">
        <v>854</v>
      </c>
      <c r="DE10" s="33" t="s">
        <v>43</v>
      </c>
      <c r="DF10" s="33" t="s">
        <v>854</v>
      </c>
      <c r="DG10" s="33" t="s">
        <v>855</v>
      </c>
      <c r="DH10" s="33" t="s">
        <v>43</v>
      </c>
      <c r="DI10" s="33" t="s">
        <v>854</v>
      </c>
      <c r="DK10" s="33" t="s">
        <v>85</v>
      </c>
      <c r="DL10" s="33" t="s">
        <v>537</v>
      </c>
      <c r="DR10" s="33" t="s">
        <v>75</v>
      </c>
      <c r="DT10" s="33" t="s">
        <v>51</v>
      </c>
      <c r="DU10" s="33" t="s">
        <v>51</v>
      </c>
      <c r="DV10" s="33" t="s">
        <v>51</v>
      </c>
      <c r="DW10" s="33" t="s">
        <v>51</v>
      </c>
      <c r="DX10" s="33" t="s">
        <v>51</v>
      </c>
      <c r="DY10" s="33" t="s">
        <v>944</v>
      </c>
      <c r="DZ10" s="33" t="s">
        <v>80</v>
      </c>
      <c r="EA10" s="33" t="s">
        <v>80</v>
      </c>
      <c r="EB10" s="33" t="s">
        <v>52</v>
      </c>
      <c r="EC10" s="33" t="s">
        <v>95</v>
      </c>
      <c r="ED10" s="33" t="s">
        <v>95</v>
      </c>
      <c r="EE10" s="33" t="s">
        <v>944</v>
      </c>
      <c r="EG10" s="33" t="s">
        <v>309</v>
      </c>
      <c r="EH10" s="33" t="s">
        <v>309</v>
      </c>
      <c r="EJ10" s="33" t="s">
        <v>72</v>
      </c>
      <c r="EM10" s="33" t="s">
        <v>72</v>
      </c>
      <c r="EP10" s="33" t="s">
        <v>982</v>
      </c>
      <c r="EQ10" s="33" t="s">
        <v>76</v>
      </c>
      <c r="ER10" s="33" t="s">
        <v>100</v>
      </c>
      <c r="EU10" s="33" t="s">
        <v>406</v>
      </c>
      <c r="FA10" s="33" t="s">
        <v>81</v>
      </c>
      <c r="FB10" s="33" t="s">
        <v>983</v>
      </c>
      <c r="FD10" s="33" t="s">
        <v>93</v>
      </c>
      <c r="FE10" s="33" t="s">
        <v>984</v>
      </c>
      <c r="FG10" s="33" t="s">
        <v>93</v>
      </c>
      <c r="FH10" s="33" t="s">
        <v>929</v>
      </c>
      <c r="FI10" s="33" t="s">
        <v>985</v>
      </c>
      <c r="FJ10" s="33" t="s">
        <v>986</v>
      </c>
      <c r="FL10" s="33" t="s">
        <v>987</v>
      </c>
      <c r="FN10" s="33" t="s">
        <v>987</v>
      </c>
      <c r="FQ10" s="33" t="s">
        <v>974</v>
      </c>
      <c r="FR10" s="33" t="s">
        <v>988</v>
      </c>
      <c r="FT10" s="33" t="s">
        <v>949</v>
      </c>
      <c r="FU10" s="33" t="s">
        <v>937</v>
      </c>
      <c r="FV10" s="33" t="s">
        <v>961</v>
      </c>
      <c r="FW10" s="33" t="s">
        <v>530</v>
      </c>
      <c r="FX10" s="33">
        <v>0</v>
      </c>
      <c r="FY10" s="33">
        <v>0</v>
      </c>
      <c r="FZ10" s="33">
        <v>1</v>
      </c>
      <c r="GA10" s="33">
        <v>1</v>
      </c>
      <c r="GB10" s="33">
        <v>0</v>
      </c>
      <c r="GC10" s="33">
        <v>0</v>
      </c>
      <c r="GD10" s="33">
        <v>1</v>
      </c>
      <c r="GE10" s="33">
        <v>0</v>
      </c>
      <c r="GF10" s="33" t="s">
        <v>872</v>
      </c>
      <c r="GG10" s="33" t="s">
        <v>872</v>
      </c>
      <c r="GH10" s="33" t="s">
        <v>872</v>
      </c>
      <c r="GI10" s="33" t="s">
        <v>872</v>
      </c>
      <c r="GJ10" s="33" t="s">
        <v>872</v>
      </c>
      <c r="GK10" s="33" t="s">
        <v>872</v>
      </c>
      <c r="GL10" s="33" t="s">
        <v>872</v>
      </c>
      <c r="GM10" s="33" t="s">
        <v>872</v>
      </c>
      <c r="GN10" s="33" t="s">
        <v>872</v>
      </c>
      <c r="GO10" s="33" t="s">
        <v>872</v>
      </c>
      <c r="GP10" s="33" t="s">
        <v>872</v>
      </c>
      <c r="GQ10" s="33" t="s">
        <v>872</v>
      </c>
      <c r="GR10" s="33" t="s">
        <v>872</v>
      </c>
    </row>
    <row r="11" spans="1:201" s="33" customFormat="1" x14ac:dyDescent="0.2">
      <c r="A11" s="33">
        <v>730</v>
      </c>
      <c r="B11" s="34">
        <v>45819.435914351903</v>
      </c>
      <c r="C11" s="34">
        <v>45819.464490740698</v>
      </c>
      <c r="D11" s="33" t="s">
        <v>844</v>
      </c>
      <c r="F11" s="34"/>
      <c r="G11" s="33" t="s">
        <v>845</v>
      </c>
      <c r="H11" s="33" t="s">
        <v>58</v>
      </c>
      <c r="I11" s="33" t="s">
        <v>58</v>
      </c>
      <c r="J11" s="33" t="s">
        <v>34</v>
      </c>
      <c r="K11" s="33" t="s">
        <v>34</v>
      </c>
      <c r="L11" s="33" t="s">
        <v>59</v>
      </c>
      <c r="M11" s="33" t="s">
        <v>92</v>
      </c>
      <c r="N11" s="33" t="s">
        <v>61</v>
      </c>
      <c r="O11" s="33" t="s">
        <v>962</v>
      </c>
      <c r="P11" s="33" t="s">
        <v>962</v>
      </c>
      <c r="Q11" s="33" t="s">
        <v>875</v>
      </c>
      <c r="R11" s="33" t="s">
        <v>39</v>
      </c>
      <c r="S11" s="33" t="s">
        <v>38</v>
      </c>
      <c r="T11" s="33" t="s">
        <v>40</v>
      </c>
      <c r="U11" s="33" t="s">
        <v>39</v>
      </c>
      <c r="V11" s="33" t="s">
        <v>39</v>
      </c>
      <c r="W11" s="33" t="s">
        <v>38</v>
      </c>
      <c r="X11" s="33" t="s">
        <v>963</v>
      </c>
      <c r="Z11" s="33" t="s">
        <v>914</v>
      </c>
      <c r="AA11" s="33" t="s">
        <v>951</v>
      </c>
      <c r="AB11" s="33" t="s">
        <v>951</v>
      </c>
      <c r="AD11" s="33" t="s">
        <v>989</v>
      </c>
      <c r="AE11" s="33" t="s">
        <v>990</v>
      </c>
      <c r="AF11" s="33" t="s">
        <v>62</v>
      </c>
      <c r="AG11" s="33" t="s">
        <v>41</v>
      </c>
      <c r="AH11" s="33" t="s">
        <v>41</v>
      </c>
      <c r="AI11" s="33" t="s">
        <v>62</v>
      </c>
      <c r="AJ11" s="33" t="s">
        <v>62</v>
      </c>
      <c r="AL11" s="33" t="s">
        <v>44</v>
      </c>
      <c r="AM11" s="33" t="s">
        <v>43</v>
      </c>
      <c r="AN11" s="33" t="s">
        <v>63</v>
      </c>
      <c r="AO11" s="33" t="s">
        <v>44</v>
      </c>
      <c r="AP11" s="33" t="s">
        <v>44</v>
      </c>
      <c r="AQ11" s="33" t="s">
        <v>63</v>
      </c>
      <c r="AR11" s="33" t="s">
        <v>43</v>
      </c>
      <c r="AS11" s="33" t="s">
        <v>991</v>
      </c>
      <c r="AU11" s="33" t="s">
        <v>992</v>
      </c>
      <c r="AV11" s="33" t="s">
        <v>993</v>
      </c>
      <c r="AW11" s="33" t="s">
        <v>994</v>
      </c>
      <c r="AX11" s="33" t="s">
        <v>995</v>
      </c>
      <c r="AY11" s="33" t="s">
        <v>996</v>
      </c>
      <c r="AZ11" s="33" t="s">
        <v>45</v>
      </c>
      <c r="BA11" s="33" t="s">
        <v>43</v>
      </c>
      <c r="BB11" s="33" t="s">
        <v>45</v>
      </c>
      <c r="BC11" s="33" t="s">
        <v>45</v>
      </c>
      <c r="BD11" s="33" t="s">
        <v>45</v>
      </c>
      <c r="BE11" s="33" t="s">
        <v>70</v>
      </c>
      <c r="BF11" s="33" t="s">
        <v>43</v>
      </c>
      <c r="BG11" s="33" t="s">
        <v>978</v>
      </c>
      <c r="BI11" s="33" t="s">
        <v>997</v>
      </c>
      <c r="BJ11" s="33" t="s">
        <v>998</v>
      </c>
      <c r="BK11" s="33" t="s">
        <v>999</v>
      </c>
      <c r="BL11" s="33" t="s">
        <v>1000</v>
      </c>
      <c r="BM11" s="33" t="s">
        <v>877</v>
      </c>
      <c r="BN11" s="33" t="s">
        <v>308</v>
      </c>
      <c r="BO11" s="33" t="s">
        <v>42</v>
      </c>
      <c r="BP11" s="33" t="s">
        <v>851</v>
      </c>
      <c r="BQ11" s="33" t="s">
        <v>42</v>
      </c>
      <c r="BR11" s="33" t="s">
        <v>42</v>
      </c>
      <c r="BS11" s="33" t="s">
        <v>42</v>
      </c>
      <c r="BT11" s="33" t="s">
        <v>62</v>
      </c>
      <c r="BZ11" s="33" t="s">
        <v>897</v>
      </c>
      <c r="CA11" s="33" t="s">
        <v>74</v>
      </c>
      <c r="CB11" s="33" t="s">
        <v>43</v>
      </c>
      <c r="CC11" s="33" t="s">
        <v>46</v>
      </c>
      <c r="CD11" s="33" t="s">
        <v>74</v>
      </c>
      <c r="CE11" s="33" t="s">
        <v>46</v>
      </c>
      <c r="CF11" s="33" t="s">
        <v>86</v>
      </c>
      <c r="CG11" s="33" t="s">
        <v>91</v>
      </c>
      <c r="CH11"/>
      <c r="CJ11" s="33" t="s">
        <v>91</v>
      </c>
      <c r="CM11" s="33" t="s">
        <v>1001</v>
      </c>
      <c r="CN11" s="33" t="s">
        <v>1002</v>
      </c>
      <c r="CP11" s="33" t="s">
        <v>854</v>
      </c>
      <c r="CQ11" s="33" t="s">
        <v>43</v>
      </c>
      <c r="CR11" s="33" t="s">
        <v>854</v>
      </c>
      <c r="CS11" s="33" t="s">
        <v>854</v>
      </c>
      <c r="CT11" s="33" t="s">
        <v>855</v>
      </c>
      <c r="CU11" s="33" t="s">
        <v>854</v>
      </c>
      <c r="CV11" s="33" t="s">
        <v>43</v>
      </c>
      <c r="CW11" s="33" t="s">
        <v>854</v>
      </c>
      <c r="CX11" s="33" t="s">
        <v>855</v>
      </c>
      <c r="CY11" s="33" t="s">
        <v>855</v>
      </c>
      <c r="CZ11" s="33" t="s">
        <v>855</v>
      </c>
      <c r="DA11" s="33" t="s">
        <v>43</v>
      </c>
      <c r="DB11" s="33" t="s">
        <v>855</v>
      </c>
      <c r="DC11" s="33" t="s">
        <v>855</v>
      </c>
      <c r="DD11" s="33" t="s">
        <v>855</v>
      </c>
      <c r="DE11" s="33" t="s">
        <v>854</v>
      </c>
      <c r="DF11" s="33" t="s">
        <v>43</v>
      </c>
      <c r="DG11" s="33" t="s">
        <v>855</v>
      </c>
      <c r="DH11" s="33" t="s">
        <v>855</v>
      </c>
      <c r="DI11" s="33" t="s">
        <v>855</v>
      </c>
      <c r="DK11" s="33" t="s">
        <v>537</v>
      </c>
      <c r="DL11" s="33" t="s">
        <v>537</v>
      </c>
      <c r="DO11" s="33" t="s">
        <v>97</v>
      </c>
      <c r="DP11" s="33" t="s">
        <v>98</v>
      </c>
      <c r="DR11" s="33" t="s">
        <v>94</v>
      </c>
      <c r="DS11" s="33" t="s">
        <v>1003</v>
      </c>
      <c r="DT11" s="33" t="s">
        <v>51</v>
      </c>
      <c r="DU11" s="33" t="s">
        <v>43</v>
      </c>
      <c r="DV11" s="33" t="s">
        <v>64</v>
      </c>
      <c r="DW11" s="33" t="s">
        <v>64</v>
      </c>
      <c r="DX11" s="33" t="s">
        <v>64</v>
      </c>
      <c r="DY11" s="33" t="s">
        <v>1004</v>
      </c>
      <c r="DZ11" s="33" t="s">
        <v>80</v>
      </c>
      <c r="EA11" s="33" t="s">
        <v>43</v>
      </c>
      <c r="EB11" s="33" t="s">
        <v>52</v>
      </c>
      <c r="EC11" s="33" t="s">
        <v>52</v>
      </c>
      <c r="ED11" s="33" t="s">
        <v>52</v>
      </c>
      <c r="EE11" s="33" t="s">
        <v>1005</v>
      </c>
      <c r="EF11" s="33" t="s">
        <v>1006</v>
      </c>
      <c r="EG11" s="33" t="s">
        <v>308</v>
      </c>
      <c r="EH11" s="33" t="s">
        <v>309</v>
      </c>
      <c r="EJ11" s="33" t="s">
        <v>53</v>
      </c>
      <c r="EK11" s="33" t="s">
        <v>1007</v>
      </c>
      <c r="EM11" s="33" t="s">
        <v>53</v>
      </c>
      <c r="EN11" s="33" t="s">
        <v>1008</v>
      </c>
      <c r="EP11" s="33" t="s">
        <v>1009</v>
      </c>
      <c r="EQ11" s="33" t="s">
        <v>885</v>
      </c>
      <c r="ER11" s="33" t="s">
        <v>55</v>
      </c>
      <c r="EU11" s="33" t="s">
        <v>406</v>
      </c>
      <c r="EV11" s="33" t="s">
        <v>1010</v>
      </c>
      <c r="FA11" s="33" t="s">
        <v>93</v>
      </c>
      <c r="FB11" s="33" t="s">
        <v>1011</v>
      </c>
      <c r="FD11" s="33" t="s">
        <v>81</v>
      </c>
      <c r="FE11" s="33" t="s">
        <v>1012</v>
      </c>
      <c r="FG11" s="33" t="s">
        <v>93</v>
      </c>
      <c r="FH11" s="33" t="s">
        <v>929</v>
      </c>
      <c r="FI11" s="33" t="s">
        <v>1013</v>
      </c>
      <c r="FJ11" s="33" t="s">
        <v>1014</v>
      </c>
      <c r="FL11" s="33" t="s">
        <v>866</v>
      </c>
      <c r="FM11" s="36"/>
      <c r="FN11" s="33" t="s">
        <v>866</v>
      </c>
      <c r="FQ11" s="33" t="s">
        <v>935</v>
      </c>
      <c r="FR11" s="33" t="s">
        <v>1015</v>
      </c>
      <c r="FT11" s="33" t="s">
        <v>869</v>
      </c>
      <c r="FU11" s="33" t="s">
        <v>1016</v>
      </c>
      <c r="FV11" s="33" t="s">
        <v>1017</v>
      </c>
      <c r="FW11" s="33" t="s">
        <v>526</v>
      </c>
      <c r="FX11" s="33">
        <v>0</v>
      </c>
      <c r="FY11" s="33">
        <v>0</v>
      </c>
      <c r="FZ11" s="33">
        <v>1</v>
      </c>
      <c r="GA11" s="33">
        <v>1</v>
      </c>
      <c r="GB11" s="33">
        <v>1</v>
      </c>
      <c r="GC11" s="33">
        <v>0</v>
      </c>
      <c r="GD11" s="33">
        <v>1</v>
      </c>
      <c r="GE11" s="33">
        <v>0</v>
      </c>
      <c r="GF11" s="33" t="s">
        <v>872</v>
      </c>
      <c r="GG11" s="33" t="s">
        <v>872</v>
      </c>
      <c r="GH11" s="33" t="s">
        <v>872</v>
      </c>
      <c r="GI11" s="33" t="s">
        <v>872</v>
      </c>
      <c r="GJ11" s="33" t="s">
        <v>872</v>
      </c>
      <c r="GK11" s="33" t="s">
        <v>872</v>
      </c>
      <c r="GL11" s="33" t="s">
        <v>872</v>
      </c>
      <c r="GM11" s="33" t="s">
        <v>872</v>
      </c>
      <c r="GN11" s="33" t="s">
        <v>872</v>
      </c>
      <c r="GO11" s="33" t="s">
        <v>872</v>
      </c>
      <c r="GP11" s="33" t="s">
        <v>872</v>
      </c>
      <c r="GQ11" s="33" t="s">
        <v>872</v>
      </c>
      <c r="GR11" s="33" t="s">
        <v>872</v>
      </c>
    </row>
    <row r="12" spans="1:201" s="33" customFormat="1" x14ac:dyDescent="0.2">
      <c r="A12" s="33">
        <v>754</v>
      </c>
      <c r="B12" s="34">
        <v>45819.587789351797</v>
      </c>
      <c r="C12" s="34">
        <v>45819.625752314802</v>
      </c>
      <c r="D12" s="33" t="s">
        <v>844</v>
      </c>
      <c r="F12" s="34"/>
      <c r="G12" s="33" t="s">
        <v>845</v>
      </c>
      <c r="H12" s="33" t="s">
        <v>67</v>
      </c>
      <c r="I12" s="33" t="s">
        <v>67</v>
      </c>
      <c r="J12" s="33" t="s">
        <v>58</v>
      </c>
      <c r="K12" s="33" t="s">
        <v>67</v>
      </c>
      <c r="L12" s="33" t="s">
        <v>68</v>
      </c>
      <c r="M12" s="33" t="s">
        <v>36</v>
      </c>
      <c r="N12" s="33" t="s">
        <v>37</v>
      </c>
      <c r="O12" s="33" t="s">
        <v>847</v>
      </c>
      <c r="P12" s="33" t="s">
        <v>847</v>
      </c>
      <c r="Q12" s="33" t="s">
        <v>847</v>
      </c>
      <c r="R12" s="33" t="s">
        <v>38</v>
      </c>
      <c r="S12" s="33" t="s">
        <v>38</v>
      </c>
      <c r="T12" s="33" t="s">
        <v>38</v>
      </c>
      <c r="U12" s="33" t="s">
        <v>38</v>
      </c>
      <c r="V12" s="33" t="s">
        <v>38</v>
      </c>
      <c r="W12" s="33" t="s">
        <v>38</v>
      </c>
      <c r="AF12" s="33" t="s">
        <v>41</v>
      </c>
      <c r="AG12" s="33" t="s">
        <v>41</v>
      </c>
      <c r="AH12" s="33" t="s">
        <v>41</v>
      </c>
      <c r="AI12" s="33" t="s">
        <v>41</v>
      </c>
      <c r="AJ12" s="33" t="s">
        <v>41</v>
      </c>
      <c r="AL12" s="33" t="s">
        <v>43</v>
      </c>
      <c r="AM12" s="33" t="s">
        <v>43</v>
      </c>
      <c r="AN12" s="33" t="s">
        <v>43</v>
      </c>
      <c r="AO12" s="33" t="s">
        <v>43</v>
      </c>
      <c r="AP12" s="33" t="s">
        <v>43</v>
      </c>
      <c r="AQ12" s="33" t="s">
        <v>63</v>
      </c>
      <c r="AR12" s="33" t="s">
        <v>43</v>
      </c>
      <c r="AX12" s="33" t="s">
        <v>1018</v>
      </c>
      <c r="AY12" s="33" t="s">
        <v>1019</v>
      </c>
      <c r="AZ12" s="33" t="s">
        <v>43</v>
      </c>
      <c r="BA12" s="33" t="s">
        <v>43</v>
      </c>
      <c r="BB12" s="33" t="s">
        <v>43</v>
      </c>
      <c r="BC12" s="33" t="s">
        <v>43</v>
      </c>
      <c r="BD12" s="33" t="s">
        <v>43</v>
      </c>
      <c r="BE12" s="33" t="s">
        <v>45</v>
      </c>
      <c r="BF12" s="33" t="s">
        <v>43</v>
      </c>
      <c r="BL12" s="33" t="s">
        <v>1020</v>
      </c>
      <c r="BM12" s="33" t="s">
        <v>850</v>
      </c>
      <c r="BN12" s="33" t="s">
        <v>308</v>
      </c>
      <c r="BO12" s="33" t="s">
        <v>851</v>
      </c>
      <c r="BP12" s="33" t="s">
        <v>851</v>
      </c>
      <c r="BQ12" s="33" t="s">
        <v>851</v>
      </c>
      <c r="BR12" s="33" t="s">
        <v>851</v>
      </c>
      <c r="BS12" s="33" t="s">
        <v>851</v>
      </c>
      <c r="BT12" s="33" t="s">
        <v>62</v>
      </c>
      <c r="BU12" s="36"/>
      <c r="BV12" s="36"/>
      <c r="BW12" s="36"/>
      <c r="BX12" s="36"/>
      <c r="BY12" s="36"/>
      <c r="BZ12" s="33" t="s">
        <v>980</v>
      </c>
      <c r="CA12" s="33" t="s">
        <v>43</v>
      </c>
      <c r="CB12" s="33" t="s">
        <v>43</v>
      </c>
      <c r="CC12" s="33" t="s">
        <v>43</v>
      </c>
      <c r="CD12" s="33" t="s">
        <v>43</v>
      </c>
      <c r="CE12" s="33" t="s">
        <v>43</v>
      </c>
      <c r="CF12" s="33" t="s">
        <v>99</v>
      </c>
      <c r="CH12"/>
      <c r="CM12" s="33" t="s">
        <v>944</v>
      </c>
      <c r="CN12" s="33" t="s">
        <v>1021</v>
      </c>
      <c r="CO12" s="33" t="s">
        <v>1022</v>
      </c>
      <c r="CP12" s="33" t="s">
        <v>43</v>
      </c>
      <c r="CQ12" s="33" t="s">
        <v>43</v>
      </c>
      <c r="CR12" s="33" t="s">
        <v>43</v>
      </c>
      <c r="CS12" s="33" t="s">
        <v>43</v>
      </c>
      <c r="CT12" s="33" t="s">
        <v>43</v>
      </c>
      <c r="CU12" s="33" t="s">
        <v>43</v>
      </c>
      <c r="CV12" s="33" t="s">
        <v>43</v>
      </c>
      <c r="CW12" s="33" t="s">
        <v>43</v>
      </c>
      <c r="CX12" s="33" t="s">
        <v>43</v>
      </c>
      <c r="CY12" s="33" t="s">
        <v>43</v>
      </c>
      <c r="CZ12" s="33" t="s">
        <v>43</v>
      </c>
      <c r="DA12" s="33" t="s">
        <v>43</v>
      </c>
      <c r="DB12" s="33" t="s">
        <v>43</v>
      </c>
      <c r="DC12" s="33" t="s">
        <v>43</v>
      </c>
      <c r="DD12" s="33" t="s">
        <v>43</v>
      </c>
      <c r="DE12" s="33" t="s">
        <v>43</v>
      </c>
      <c r="DF12" s="33" t="s">
        <v>43</v>
      </c>
      <c r="DG12" s="33" t="s">
        <v>43</v>
      </c>
      <c r="DH12" s="33" t="s">
        <v>43</v>
      </c>
      <c r="DI12" s="33" t="s">
        <v>43</v>
      </c>
      <c r="DK12" s="33" t="s">
        <v>539</v>
      </c>
      <c r="DL12" s="33" t="s">
        <v>539</v>
      </c>
      <c r="DO12" s="33" t="s">
        <v>49</v>
      </c>
      <c r="DQ12" s="36"/>
      <c r="DR12" s="33" t="s">
        <v>50</v>
      </c>
      <c r="DT12" s="33" t="s">
        <v>43</v>
      </c>
      <c r="DU12" s="33" t="s">
        <v>43</v>
      </c>
      <c r="DV12" s="33" t="s">
        <v>43</v>
      </c>
      <c r="DW12" s="33" t="s">
        <v>43</v>
      </c>
      <c r="DX12" s="33" t="s">
        <v>43</v>
      </c>
      <c r="DY12" s="33" t="s">
        <v>1023</v>
      </c>
      <c r="DZ12" s="33" t="s">
        <v>43</v>
      </c>
      <c r="EA12" s="33" t="s">
        <v>43</v>
      </c>
      <c r="EB12" s="33" t="s">
        <v>43</v>
      </c>
      <c r="EC12" s="33" t="s">
        <v>43</v>
      </c>
      <c r="ED12" s="33" t="s">
        <v>43</v>
      </c>
      <c r="EE12" s="33" t="s">
        <v>944</v>
      </c>
      <c r="EG12" s="33" t="s">
        <v>309</v>
      </c>
      <c r="EH12" s="33" t="s">
        <v>309</v>
      </c>
      <c r="EJ12" s="33" t="s">
        <v>53</v>
      </c>
      <c r="EK12" s="33" t="s">
        <v>1024</v>
      </c>
      <c r="EM12" s="33" t="s">
        <v>102</v>
      </c>
      <c r="EP12" s="33" t="s">
        <v>1025</v>
      </c>
      <c r="EQ12" s="33" t="s">
        <v>885</v>
      </c>
      <c r="ER12" s="33" t="s">
        <v>66</v>
      </c>
      <c r="ES12" s="33" t="s">
        <v>1026</v>
      </c>
      <c r="EU12" s="33" t="s">
        <v>41</v>
      </c>
      <c r="FA12" s="33" t="s">
        <v>57</v>
      </c>
      <c r="FC12" s="33" t="s">
        <v>864</v>
      </c>
      <c r="FD12" s="33" t="s">
        <v>57</v>
      </c>
      <c r="FF12" s="33" t="s">
        <v>1027</v>
      </c>
      <c r="FG12" s="33" t="s">
        <v>57</v>
      </c>
      <c r="FK12" s="33" t="s">
        <v>1028</v>
      </c>
      <c r="FL12" s="33" t="s">
        <v>866</v>
      </c>
      <c r="FN12" s="33" t="s">
        <v>866</v>
      </c>
      <c r="FQ12" s="33" t="s">
        <v>867</v>
      </c>
      <c r="FS12" s="33" t="s">
        <v>868</v>
      </c>
      <c r="FT12" s="33" t="s">
        <v>1029</v>
      </c>
      <c r="FU12" s="33" t="s">
        <v>950</v>
      </c>
      <c r="FV12" s="33" t="s">
        <v>870</v>
      </c>
      <c r="FW12" s="33" t="s">
        <v>530</v>
      </c>
      <c r="FX12" s="33">
        <v>0</v>
      </c>
      <c r="FY12" s="33">
        <v>0</v>
      </c>
      <c r="FZ12" s="33">
        <v>0</v>
      </c>
      <c r="GA12" s="33">
        <v>0</v>
      </c>
      <c r="GB12" s="33">
        <v>0</v>
      </c>
      <c r="GC12" s="33">
        <v>0</v>
      </c>
      <c r="GD12" s="33">
        <v>0</v>
      </c>
      <c r="GE12" s="33">
        <v>0</v>
      </c>
      <c r="GF12" s="33" t="s">
        <v>872</v>
      </c>
      <c r="GG12" s="33" t="s">
        <v>872</v>
      </c>
      <c r="GH12" s="33" t="s">
        <v>872</v>
      </c>
      <c r="GI12" s="33" t="s">
        <v>872</v>
      </c>
      <c r="GJ12" s="33" t="s">
        <v>872</v>
      </c>
      <c r="GK12" s="33" t="s">
        <v>872</v>
      </c>
      <c r="GL12" s="33" t="s">
        <v>872</v>
      </c>
      <c r="GM12" s="33" t="s">
        <v>872</v>
      </c>
      <c r="GN12" s="33" t="s">
        <v>872</v>
      </c>
      <c r="GO12" s="33" t="s">
        <v>872</v>
      </c>
      <c r="GP12" s="33" t="s">
        <v>1030</v>
      </c>
      <c r="GQ12" s="33" t="s">
        <v>872</v>
      </c>
      <c r="GR12" s="33" t="s">
        <v>872</v>
      </c>
    </row>
    <row r="13" spans="1:201" s="33" customFormat="1" x14ac:dyDescent="0.2">
      <c r="A13" s="33">
        <v>766</v>
      </c>
      <c r="B13" s="34">
        <v>45819.681192129603</v>
      </c>
      <c r="C13" s="34">
        <v>45819.699305555601</v>
      </c>
      <c r="D13" s="33" t="s">
        <v>844</v>
      </c>
      <c r="F13" s="34"/>
      <c r="G13" s="33" t="s">
        <v>845</v>
      </c>
      <c r="H13" s="33" t="s">
        <v>58</v>
      </c>
      <c r="I13" s="33" t="s">
        <v>67</v>
      </c>
      <c r="J13" s="33" t="s">
        <v>34</v>
      </c>
      <c r="K13" s="33" t="s">
        <v>83</v>
      </c>
      <c r="L13" s="33" t="s">
        <v>35</v>
      </c>
      <c r="M13" s="33" t="s">
        <v>60</v>
      </c>
      <c r="N13" s="33" t="s">
        <v>90</v>
      </c>
      <c r="O13" s="33" t="s">
        <v>874</v>
      </c>
      <c r="P13" s="33" t="s">
        <v>847</v>
      </c>
      <c r="Q13" s="33" t="s">
        <v>962</v>
      </c>
      <c r="R13" s="33" t="s">
        <v>38</v>
      </c>
      <c r="S13" s="33" t="s">
        <v>38</v>
      </c>
      <c r="T13" s="33" t="s">
        <v>38</v>
      </c>
      <c r="U13" s="33" t="s">
        <v>39</v>
      </c>
      <c r="V13" s="33" t="s">
        <v>38</v>
      </c>
      <c r="W13" s="33" t="s">
        <v>38</v>
      </c>
      <c r="AA13" s="33" t="s">
        <v>914</v>
      </c>
      <c r="AD13" s="33" t="s">
        <v>1031</v>
      </c>
      <c r="AF13" s="33" t="s">
        <v>41</v>
      </c>
      <c r="AG13" s="33" t="s">
        <v>41</v>
      </c>
      <c r="AH13" s="33" t="s">
        <v>41</v>
      </c>
      <c r="AI13" s="33" t="s">
        <v>42</v>
      </c>
      <c r="AJ13" s="33" t="s">
        <v>41</v>
      </c>
      <c r="AL13" s="33" t="s">
        <v>43</v>
      </c>
      <c r="AM13" s="33" t="s">
        <v>43</v>
      </c>
      <c r="AN13" s="33" t="s">
        <v>43</v>
      </c>
      <c r="AO13" s="33" t="s">
        <v>44</v>
      </c>
      <c r="AP13" s="33" t="s">
        <v>43</v>
      </c>
      <c r="AQ13" s="33" t="s">
        <v>63</v>
      </c>
      <c r="AR13" s="33" t="s">
        <v>43</v>
      </c>
      <c r="AV13" s="33" t="s">
        <v>1032</v>
      </c>
      <c r="AX13" s="33" t="s">
        <v>1033</v>
      </c>
      <c r="AZ13" s="33" t="s">
        <v>43</v>
      </c>
      <c r="BA13" s="33" t="s">
        <v>43</v>
      </c>
      <c r="BB13" s="33" t="s">
        <v>43</v>
      </c>
      <c r="BC13" s="33" t="s">
        <v>45</v>
      </c>
      <c r="BD13" s="33" t="s">
        <v>43</v>
      </c>
      <c r="BE13" s="33" t="s">
        <v>70</v>
      </c>
      <c r="BF13" s="33" t="s">
        <v>43</v>
      </c>
      <c r="BJ13" s="33" t="s">
        <v>1034</v>
      </c>
      <c r="BL13" s="33" t="s">
        <v>1035</v>
      </c>
      <c r="BM13" s="33" t="s">
        <v>877</v>
      </c>
      <c r="BN13" s="33" t="s">
        <v>308</v>
      </c>
      <c r="BO13" s="33" t="s">
        <v>851</v>
      </c>
      <c r="BP13" s="33" t="s">
        <v>851</v>
      </c>
      <c r="BQ13" s="33" t="s">
        <v>851</v>
      </c>
      <c r="BR13" s="33" t="s">
        <v>42</v>
      </c>
      <c r="BS13" s="33" t="s">
        <v>851</v>
      </c>
      <c r="BT13" s="33" t="s">
        <v>42</v>
      </c>
      <c r="CA13" s="33" t="s">
        <v>43</v>
      </c>
      <c r="CB13" s="33" t="s">
        <v>43</v>
      </c>
      <c r="CC13" s="33" t="s">
        <v>43</v>
      </c>
      <c r="CD13" s="33" t="s">
        <v>74</v>
      </c>
      <c r="CE13" s="33" t="s">
        <v>43</v>
      </c>
      <c r="CF13" s="33" t="s">
        <v>43</v>
      </c>
      <c r="CH13"/>
      <c r="CJ13" s="33" t="s">
        <v>50</v>
      </c>
      <c r="CM13" s="33" t="s">
        <v>944</v>
      </c>
      <c r="CN13" s="33" t="s">
        <v>944</v>
      </c>
      <c r="CP13" s="33" t="s">
        <v>43</v>
      </c>
      <c r="CQ13" s="33" t="s">
        <v>43</v>
      </c>
      <c r="CR13" s="33" t="s">
        <v>43</v>
      </c>
      <c r="CS13" s="33" t="s">
        <v>854</v>
      </c>
      <c r="CT13" s="33" t="s">
        <v>43</v>
      </c>
      <c r="CU13" s="33" t="s">
        <v>43</v>
      </c>
      <c r="CV13" s="33" t="s">
        <v>43</v>
      </c>
      <c r="CW13" s="33" t="s">
        <v>43</v>
      </c>
      <c r="CX13" s="33" t="s">
        <v>855</v>
      </c>
      <c r="CY13" s="33" t="s">
        <v>43</v>
      </c>
      <c r="CZ13" s="33" t="s">
        <v>43</v>
      </c>
      <c r="DA13" s="33" t="s">
        <v>43</v>
      </c>
      <c r="DB13" s="33" t="s">
        <v>43</v>
      </c>
      <c r="DC13" s="33" t="s">
        <v>854</v>
      </c>
      <c r="DD13" s="33" t="s">
        <v>43</v>
      </c>
      <c r="DE13" s="33" t="s">
        <v>43</v>
      </c>
      <c r="DF13" s="33" t="s">
        <v>43</v>
      </c>
      <c r="DG13" s="33" t="s">
        <v>43</v>
      </c>
      <c r="DH13" s="33" t="s">
        <v>854</v>
      </c>
      <c r="DI13" s="33" t="s">
        <v>43</v>
      </c>
      <c r="DK13" s="33" t="s">
        <v>539</v>
      </c>
      <c r="DL13" s="33" t="s">
        <v>539</v>
      </c>
      <c r="DR13" s="33" t="s">
        <v>94</v>
      </c>
      <c r="DS13" s="33" t="s">
        <v>1036</v>
      </c>
      <c r="DT13" s="33" t="s">
        <v>43</v>
      </c>
      <c r="DU13" s="33" t="s">
        <v>43</v>
      </c>
      <c r="DV13" s="33" t="s">
        <v>43</v>
      </c>
      <c r="DW13" s="33" t="s">
        <v>51</v>
      </c>
      <c r="DX13" s="33" t="s">
        <v>43</v>
      </c>
      <c r="DY13" s="33" t="s">
        <v>1037</v>
      </c>
      <c r="DZ13" s="33" t="s">
        <v>43</v>
      </c>
      <c r="EA13" s="33" t="s">
        <v>43</v>
      </c>
      <c r="EB13" s="33" t="s">
        <v>43</v>
      </c>
      <c r="EC13" s="33" t="s">
        <v>80</v>
      </c>
      <c r="ED13" s="33" t="s">
        <v>43</v>
      </c>
      <c r="EE13" s="33" t="s">
        <v>945</v>
      </c>
      <c r="EG13" s="33" t="s">
        <v>309</v>
      </c>
      <c r="EH13" s="33" t="s">
        <v>309</v>
      </c>
      <c r="EJ13" s="33" t="s">
        <v>53</v>
      </c>
      <c r="EK13" s="33" t="s">
        <v>1038</v>
      </c>
      <c r="EM13" s="33" t="s">
        <v>54</v>
      </c>
      <c r="EP13" s="33" t="s">
        <v>1039</v>
      </c>
      <c r="EQ13" s="33" t="s">
        <v>76</v>
      </c>
      <c r="ER13" s="33" t="s">
        <v>55</v>
      </c>
      <c r="FA13" s="33" t="s">
        <v>93</v>
      </c>
      <c r="FB13" s="33" t="s">
        <v>1040</v>
      </c>
      <c r="FD13" s="33" t="s">
        <v>93</v>
      </c>
      <c r="FE13" s="33" t="s">
        <v>1041</v>
      </c>
      <c r="FG13" s="33" t="s">
        <v>93</v>
      </c>
      <c r="FH13" s="33" t="s">
        <v>1042</v>
      </c>
      <c r="FI13" s="33" t="s">
        <v>1043</v>
      </c>
      <c r="FJ13" s="33" t="s">
        <v>1044</v>
      </c>
      <c r="FL13" s="33" t="s">
        <v>866</v>
      </c>
      <c r="FN13" s="33" t="s">
        <v>932</v>
      </c>
      <c r="FO13" s="33" t="s">
        <v>934</v>
      </c>
      <c r="FP13" s="36"/>
      <c r="FQ13" s="33" t="s">
        <v>910</v>
      </c>
      <c r="FT13" s="33" t="s">
        <v>949</v>
      </c>
      <c r="FU13" s="33" t="s">
        <v>937</v>
      </c>
      <c r="FV13" s="33" t="s">
        <v>913</v>
      </c>
      <c r="FW13" s="33" t="s">
        <v>530</v>
      </c>
      <c r="FX13" s="33">
        <v>0</v>
      </c>
      <c r="FY13" s="33">
        <v>0</v>
      </c>
      <c r="FZ13" s="33">
        <v>0</v>
      </c>
      <c r="GA13" s="33">
        <v>1</v>
      </c>
      <c r="GB13" s="33">
        <v>0</v>
      </c>
      <c r="GC13" s="33">
        <v>0</v>
      </c>
      <c r="GD13" s="33">
        <v>1</v>
      </c>
      <c r="GE13" s="33">
        <v>0</v>
      </c>
      <c r="GF13" s="33" t="s">
        <v>872</v>
      </c>
      <c r="GG13" s="33" t="s">
        <v>872</v>
      </c>
      <c r="GH13" s="33" t="s">
        <v>872</v>
      </c>
      <c r="GI13" s="33" t="s">
        <v>872</v>
      </c>
      <c r="GJ13" s="33" t="s">
        <v>872</v>
      </c>
      <c r="GK13" s="33" t="s">
        <v>872</v>
      </c>
      <c r="GL13" s="33" t="s">
        <v>872</v>
      </c>
      <c r="GM13" s="33" t="s">
        <v>872</v>
      </c>
      <c r="GN13" s="33" t="s">
        <v>872</v>
      </c>
      <c r="GO13" s="33" t="s">
        <v>872</v>
      </c>
      <c r="GP13" s="33" t="s">
        <v>872</v>
      </c>
      <c r="GQ13" s="33" t="s">
        <v>872</v>
      </c>
      <c r="GR13" s="33" t="s">
        <v>872</v>
      </c>
    </row>
    <row r="14" spans="1:201" s="33" customFormat="1" x14ac:dyDescent="0.2">
      <c r="A14" s="33">
        <v>771</v>
      </c>
      <c r="B14" s="34">
        <v>45819.685555555603</v>
      </c>
      <c r="C14" s="34">
        <v>45819.715069444399</v>
      </c>
      <c r="D14" s="33" t="s">
        <v>844</v>
      </c>
      <c r="F14" s="34"/>
      <c r="G14" s="33" t="s">
        <v>845</v>
      </c>
      <c r="H14" s="33" t="s">
        <v>58</v>
      </c>
      <c r="I14" s="33" t="s">
        <v>58</v>
      </c>
      <c r="J14" s="33" t="s">
        <v>34</v>
      </c>
      <c r="K14" s="33" t="s">
        <v>34</v>
      </c>
      <c r="L14" s="33" t="s">
        <v>89</v>
      </c>
      <c r="M14" s="33" t="s">
        <v>92</v>
      </c>
      <c r="N14" s="33" t="s">
        <v>61</v>
      </c>
      <c r="O14" s="33" t="s">
        <v>875</v>
      </c>
      <c r="P14" s="33" t="s">
        <v>962</v>
      </c>
      <c r="Q14" s="33" t="s">
        <v>875</v>
      </c>
      <c r="R14" s="33" t="s">
        <v>39</v>
      </c>
      <c r="S14" s="33" t="s">
        <v>38</v>
      </c>
      <c r="T14" s="33" t="s">
        <v>39</v>
      </c>
      <c r="U14" s="33" t="s">
        <v>39</v>
      </c>
      <c r="V14" s="33" t="s">
        <v>38</v>
      </c>
      <c r="W14" s="33" t="s">
        <v>38</v>
      </c>
      <c r="X14" s="33" t="s">
        <v>940</v>
      </c>
      <c r="Z14" s="33" t="s">
        <v>1045</v>
      </c>
      <c r="AA14" s="33" t="s">
        <v>940</v>
      </c>
      <c r="AD14" s="33" t="s">
        <v>1046</v>
      </c>
      <c r="AE14" s="33" t="s">
        <v>1047</v>
      </c>
      <c r="AF14" s="33" t="s">
        <v>41</v>
      </c>
      <c r="AG14" s="33" t="s">
        <v>41</v>
      </c>
      <c r="AH14" s="33" t="s">
        <v>41</v>
      </c>
      <c r="AI14" s="33" t="s">
        <v>42</v>
      </c>
      <c r="AJ14" s="33" t="s">
        <v>41</v>
      </c>
      <c r="AK14" s="33" t="s">
        <v>1048</v>
      </c>
      <c r="AL14" s="33" t="s">
        <v>44</v>
      </c>
      <c r="AM14" s="33" t="s">
        <v>43</v>
      </c>
      <c r="AN14" s="33" t="s">
        <v>44</v>
      </c>
      <c r="AO14" s="33" t="s">
        <v>44</v>
      </c>
      <c r="AP14" s="33" t="s">
        <v>43</v>
      </c>
      <c r="AQ14" s="33" t="s">
        <v>63</v>
      </c>
      <c r="AR14" s="33" t="s">
        <v>43</v>
      </c>
      <c r="AS14" s="33" t="s">
        <v>966</v>
      </c>
      <c r="AU14" s="33" t="s">
        <v>1049</v>
      </c>
      <c r="AV14" s="33" t="s">
        <v>1050</v>
      </c>
      <c r="AX14" s="33" t="s">
        <v>1051</v>
      </c>
      <c r="AY14" s="33" t="s">
        <v>1052</v>
      </c>
      <c r="AZ14" s="33" t="s">
        <v>45</v>
      </c>
      <c r="BA14" s="33" t="s">
        <v>43</v>
      </c>
      <c r="BB14" s="33" t="s">
        <v>45</v>
      </c>
      <c r="BC14" s="33" t="s">
        <v>45</v>
      </c>
      <c r="BD14" s="33" t="s">
        <v>43</v>
      </c>
      <c r="BE14" s="33" t="s">
        <v>70</v>
      </c>
      <c r="BF14" s="33" t="s">
        <v>43</v>
      </c>
      <c r="BG14" s="33" t="s">
        <v>1053</v>
      </c>
      <c r="BI14" s="33" t="s">
        <v>1054</v>
      </c>
      <c r="BJ14" s="33" t="s">
        <v>1055</v>
      </c>
      <c r="BL14" s="33" t="s">
        <v>1056</v>
      </c>
      <c r="BM14" s="33" t="s">
        <v>877</v>
      </c>
      <c r="BN14" s="33" t="s">
        <v>308</v>
      </c>
      <c r="BO14" s="33" t="s">
        <v>878</v>
      </c>
      <c r="BP14" s="33" t="s">
        <v>851</v>
      </c>
      <c r="BQ14" s="33" t="s">
        <v>878</v>
      </c>
      <c r="BR14" s="33" t="s">
        <v>878</v>
      </c>
      <c r="BS14" s="33" t="s">
        <v>851</v>
      </c>
      <c r="BT14" s="33" t="s">
        <v>878</v>
      </c>
      <c r="BU14" s="33" t="s">
        <v>980</v>
      </c>
      <c r="BV14" s="36"/>
      <c r="BW14" s="33" t="s">
        <v>980</v>
      </c>
      <c r="BX14" s="33" t="s">
        <v>897</v>
      </c>
      <c r="BY14" s="36"/>
      <c r="BZ14" s="33" t="s">
        <v>1057</v>
      </c>
      <c r="CA14" s="33" t="s">
        <v>46</v>
      </c>
      <c r="CB14" s="33" t="s">
        <v>43</v>
      </c>
      <c r="CC14" s="33" t="s">
        <v>46</v>
      </c>
      <c r="CD14" s="33" t="s">
        <v>46</v>
      </c>
      <c r="CE14" s="33" t="s">
        <v>43</v>
      </c>
      <c r="CF14" s="33" t="s">
        <v>46</v>
      </c>
      <c r="CH14"/>
      <c r="CM14" s="33" t="s">
        <v>1058</v>
      </c>
      <c r="CN14" s="33" t="s">
        <v>1059</v>
      </c>
      <c r="CO14" s="33" t="s">
        <v>1060</v>
      </c>
      <c r="CP14" s="33" t="s">
        <v>854</v>
      </c>
      <c r="CQ14" s="33" t="s">
        <v>43</v>
      </c>
      <c r="CR14" s="33" t="s">
        <v>854</v>
      </c>
      <c r="CS14" s="33" t="s">
        <v>855</v>
      </c>
      <c r="CT14" s="33" t="s">
        <v>43</v>
      </c>
      <c r="CU14" s="33" t="s">
        <v>854</v>
      </c>
      <c r="CV14" s="33" t="s">
        <v>43</v>
      </c>
      <c r="CW14" s="33" t="s">
        <v>854</v>
      </c>
      <c r="CX14" s="33" t="s">
        <v>855</v>
      </c>
      <c r="CY14" s="33" t="s">
        <v>43</v>
      </c>
      <c r="CZ14" s="33" t="s">
        <v>854</v>
      </c>
      <c r="DA14" s="33" t="s">
        <v>43</v>
      </c>
      <c r="DB14" s="33" t="s">
        <v>855</v>
      </c>
      <c r="DC14" s="33" t="s">
        <v>855</v>
      </c>
      <c r="DD14" s="33" t="s">
        <v>43</v>
      </c>
      <c r="DE14" s="33" t="s">
        <v>854</v>
      </c>
      <c r="DF14" s="33" t="s">
        <v>43</v>
      </c>
      <c r="DG14" s="33" t="s">
        <v>855</v>
      </c>
      <c r="DH14" s="33" t="s">
        <v>855</v>
      </c>
      <c r="DI14" s="33" t="s">
        <v>43</v>
      </c>
      <c r="DJ14" s="33" t="s">
        <v>1061</v>
      </c>
      <c r="DK14" s="33" t="s">
        <v>539</v>
      </c>
      <c r="DL14" s="33" t="s">
        <v>539</v>
      </c>
      <c r="DO14" s="33" t="s">
        <v>97</v>
      </c>
      <c r="DP14" s="33" t="s">
        <v>98</v>
      </c>
      <c r="DR14" s="33" t="s">
        <v>71</v>
      </c>
      <c r="DS14" s="33" t="s">
        <v>1062</v>
      </c>
      <c r="DT14" s="33" t="s">
        <v>51</v>
      </c>
      <c r="DU14" s="33" t="s">
        <v>43</v>
      </c>
      <c r="DV14" s="33" t="s">
        <v>51</v>
      </c>
      <c r="DW14" s="33" t="s">
        <v>51</v>
      </c>
      <c r="DX14" s="33" t="s">
        <v>43</v>
      </c>
      <c r="DY14" s="33" t="s">
        <v>1063</v>
      </c>
      <c r="DZ14" s="33" t="s">
        <v>52</v>
      </c>
      <c r="EA14" s="33" t="s">
        <v>43</v>
      </c>
      <c r="EB14" s="33" t="s">
        <v>52</v>
      </c>
      <c r="EC14" s="33" t="s">
        <v>52</v>
      </c>
      <c r="ED14" s="33" t="s">
        <v>43</v>
      </c>
      <c r="EE14" s="33" t="s">
        <v>1064</v>
      </c>
      <c r="EF14" s="33" t="s">
        <v>1065</v>
      </c>
      <c r="EG14" s="33" t="s">
        <v>309</v>
      </c>
      <c r="EH14" s="33" t="s">
        <v>309</v>
      </c>
      <c r="EI14" s="33" t="s">
        <v>1066</v>
      </c>
      <c r="EJ14" s="33" t="s">
        <v>53</v>
      </c>
      <c r="EK14" s="33" t="s">
        <v>1067</v>
      </c>
      <c r="EL14" s="33" t="s">
        <v>1068</v>
      </c>
      <c r="EM14" s="33" t="s">
        <v>54</v>
      </c>
      <c r="EO14" s="33" t="s">
        <v>1069</v>
      </c>
      <c r="EP14" s="33" t="s">
        <v>1070</v>
      </c>
      <c r="EQ14" s="33" t="s">
        <v>885</v>
      </c>
      <c r="ER14" s="33" t="s">
        <v>55</v>
      </c>
      <c r="ET14" s="33" t="s">
        <v>1071</v>
      </c>
      <c r="EU14" s="33" t="s">
        <v>406</v>
      </c>
      <c r="EZ14" s="33" t="s">
        <v>1072</v>
      </c>
      <c r="FA14" s="33" t="s">
        <v>93</v>
      </c>
      <c r="FB14" s="33" t="s">
        <v>960</v>
      </c>
      <c r="FD14" s="33" t="s">
        <v>93</v>
      </c>
      <c r="FE14" s="33" t="s">
        <v>960</v>
      </c>
      <c r="FG14" s="33" t="s">
        <v>57</v>
      </c>
      <c r="FK14" s="33" t="s">
        <v>1073</v>
      </c>
      <c r="FL14" s="33" t="s">
        <v>866</v>
      </c>
      <c r="FN14" s="33" t="s">
        <v>866</v>
      </c>
      <c r="FQ14" s="33" t="s">
        <v>935</v>
      </c>
      <c r="FR14" s="33" t="s">
        <v>1074</v>
      </c>
      <c r="FT14" s="33" t="s">
        <v>949</v>
      </c>
      <c r="FU14" s="33" t="s">
        <v>950</v>
      </c>
      <c r="FV14" s="33" t="s">
        <v>913</v>
      </c>
      <c r="FW14" s="33" t="s">
        <v>530</v>
      </c>
      <c r="FX14" s="33">
        <v>1</v>
      </c>
      <c r="FY14" s="33">
        <v>0</v>
      </c>
      <c r="FZ14" s="33">
        <v>1</v>
      </c>
      <c r="GA14" s="33">
        <v>1</v>
      </c>
      <c r="GB14" s="33">
        <v>0</v>
      </c>
      <c r="GC14" s="33">
        <v>0</v>
      </c>
      <c r="GD14" s="33">
        <v>1</v>
      </c>
      <c r="GE14" s="33">
        <v>0</v>
      </c>
      <c r="GF14" s="33" t="s">
        <v>872</v>
      </c>
      <c r="GG14" s="33" t="s">
        <v>872</v>
      </c>
      <c r="GH14" s="33" t="s">
        <v>872</v>
      </c>
      <c r="GI14" s="33" t="s">
        <v>872</v>
      </c>
      <c r="GJ14" s="33" t="s">
        <v>872</v>
      </c>
      <c r="GK14" s="33" t="s">
        <v>872</v>
      </c>
      <c r="GL14" s="33" t="s">
        <v>872</v>
      </c>
      <c r="GM14" s="33" t="s">
        <v>872</v>
      </c>
      <c r="GN14" s="33" t="s">
        <v>872</v>
      </c>
      <c r="GO14" s="33" t="s">
        <v>872</v>
      </c>
      <c r="GP14" s="33" t="s">
        <v>872</v>
      </c>
      <c r="GQ14" s="33" t="s">
        <v>872</v>
      </c>
      <c r="GR14" s="33" t="s">
        <v>872</v>
      </c>
    </row>
    <row r="15" spans="1:201" s="33" customFormat="1" x14ac:dyDescent="0.2">
      <c r="A15" s="33">
        <v>790</v>
      </c>
      <c r="B15" s="34">
        <v>45820.365868055596</v>
      </c>
      <c r="C15" s="34">
        <v>45820.421493055597</v>
      </c>
      <c r="D15" s="33" t="s">
        <v>844</v>
      </c>
      <c r="F15" s="34"/>
      <c r="G15" s="33" t="s">
        <v>845</v>
      </c>
      <c r="H15" s="33" t="s">
        <v>58</v>
      </c>
      <c r="I15" s="33" t="s">
        <v>58</v>
      </c>
      <c r="J15" s="33" t="s">
        <v>83</v>
      </c>
      <c r="K15" s="33" t="s">
        <v>34</v>
      </c>
      <c r="L15" s="33" t="s">
        <v>35</v>
      </c>
      <c r="M15" s="33" t="s">
        <v>60</v>
      </c>
      <c r="N15" s="33" t="s">
        <v>90</v>
      </c>
      <c r="O15" s="33" t="s">
        <v>847</v>
      </c>
      <c r="P15" s="33" t="s">
        <v>846</v>
      </c>
      <c r="Q15" s="33" t="s">
        <v>875</v>
      </c>
      <c r="R15" s="33" t="s">
        <v>38</v>
      </c>
      <c r="S15" s="33" t="s">
        <v>38</v>
      </c>
      <c r="T15" s="33" t="s">
        <v>38</v>
      </c>
      <c r="U15" s="33" t="s">
        <v>39</v>
      </c>
      <c r="V15" s="33" t="s">
        <v>78</v>
      </c>
      <c r="W15" s="33" t="s">
        <v>40</v>
      </c>
      <c r="AA15" s="33" t="s">
        <v>1045</v>
      </c>
      <c r="AC15" s="33" t="s">
        <v>963</v>
      </c>
      <c r="AD15" s="33" t="s">
        <v>1075</v>
      </c>
      <c r="AF15" s="33" t="s">
        <v>41</v>
      </c>
      <c r="AG15" s="33" t="s">
        <v>41</v>
      </c>
      <c r="AH15" s="33" t="s">
        <v>41</v>
      </c>
      <c r="AI15" s="33" t="s">
        <v>62</v>
      </c>
      <c r="AJ15" s="33" t="s">
        <v>62</v>
      </c>
      <c r="AL15" s="33" t="s">
        <v>43</v>
      </c>
      <c r="AM15" s="33" t="s">
        <v>43</v>
      </c>
      <c r="AN15" s="33" t="s">
        <v>43</v>
      </c>
      <c r="AO15" s="33" t="s">
        <v>79</v>
      </c>
      <c r="AP15" s="33" t="s">
        <v>79</v>
      </c>
      <c r="AQ15" s="33" t="s">
        <v>44</v>
      </c>
      <c r="AR15" s="33" t="s">
        <v>44</v>
      </c>
      <c r="AX15" s="33" t="s">
        <v>1076</v>
      </c>
      <c r="AZ15" s="33" t="s">
        <v>43</v>
      </c>
      <c r="BA15" s="33" t="s">
        <v>43</v>
      </c>
      <c r="BB15" s="33" t="s">
        <v>43</v>
      </c>
      <c r="BC15" s="33" t="s">
        <v>45</v>
      </c>
      <c r="BD15" s="33" t="s">
        <v>45</v>
      </c>
      <c r="BE15" s="33" t="s">
        <v>70</v>
      </c>
      <c r="BF15" s="33" t="s">
        <v>70</v>
      </c>
      <c r="BJ15" s="33" t="s">
        <v>1077</v>
      </c>
      <c r="BK15" s="33" t="s">
        <v>1078</v>
      </c>
      <c r="BL15" s="33" t="s">
        <v>1079</v>
      </c>
      <c r="BM15" s="33" t="s">
        <v>877</v>
      </c>
      <c r="BN15" s="33" t="s">
        <v>308</v>
      </c>
      <c r="BO15" s="33" t="s">
        <v>851</v>
      </c>
      <c r="BP15" s="33" t="s">
        <v>851</v>
      </c>
      <c r="BQ15" s="33" t="s">
        <v>851</v>
      </c>
      <c r="BR15" s="33" t="s">
        <v>62</v>
      </c>
      <c r="BS15" s="33" t="s">
        <v>62</v>
      </c>
      <c r="BT15" s="33" t="s">
        <v>62</v>
      </c>
      <c r="BU15" s="36"/>
      <c r="BV15" s="36"/>
      <c r="BW15" s="36"/>
      <c r="BX15" s="33" t="s">
        <v>980</v>
      </c>
      <c r="BY15" s="33" t="s">
        <v>980</v>
      </c>
      <c r="BZ15" s="33" t="s">
        <v>980</v>
      </c>
      <c r="CA15" s="33" t="s">
        <v>43</v>
      </c>
      <c r="CB15" s="33" t="s">
        <v>43</v>
      </c>
      <c r="CC15" s="33" t="s">
        <v>43</v>
      </c>
      <c r="CD15" s="33" t="s">
        <v>46</v>
      </c>
      <c r="CE15" s="33" t="s">
        <v>74</v>
      </c>
      <c r="CF15" s="33" t="s">
        <v>74</v>
      </c>
      <c r="CH15"/>
      <c r="CK15" s="33" t="s">
        <v>91</v>
      </c>
      <c r="CL15" s="33" t="s">
        <v>91</v>
      </c>
      <c r="CM15" s="33" t="s">
        <v>1080</v>
      </c>
      <c r="CN15" s="33" t="s">
        <v>1081</v>
      </c>
      <c r="CP15" s="33" t="s">
        <v>43</v>
      </c>
      <c r="CQ15" s="33" t="s">
        <v>43</v>
      </c>
      <c r="CR15" s="33" t="s">
        <v>43</v>
      </c>
      <c r="CS15" s="33" t="s">
        <v>854</v>
      </c>
      <c r="CT15" s="33" t="s">
        <v>854</v>
      </c>
      <c r="CU15" s="33" t="s">
        <v>43</v>
      </c>
      <c r="CV15" s="33" t="s">
        <v>43</v>
      </c>
      <c r="CW15" s="33" t="s">
        <v>43</v>
      </c>
      <c r="CX15" s="33" t="s">
        <v>855</v>
      </c>
      <c r="CY15" s="33" t="s">
        <v>855</v>
      </c>
      <c r="CZ15" s="33" t="s">
        <v>43</v>
      </c>
      <c r="DA15" s="33" t="s">
        <v>43</v>
      </c>
      <c r="DB15" s="33" t="s">
        <v>43</v>
      </c>
      <c r="DC15" s="33" t="s">
        <v>855</v>
      </c>
      <c r="DD15" s="33" t="s">
        <v>855</v>
      </c>
      <c r="DE15" s="33" t="s">
        <v>43</v>
      </c>
      <c r="DF15" s="33" t="s">
        <v>43</v>
      </c>
      <c r="DG15" s="33" t="s">
        <v>43</v>
      </c>
      <c r="DH15" s="33" t="s">
        <v>855</v>
      </c>
      <c r="DI15" s="33" t="s">
        <v>855</v>
      </c>
      <c r="DK15" s="33" t="s">
        <v>537</v>
      </c>
      <c r="DL15" s="33" t="s">
        <v>47</v>
      </c>
      <c r="DN15" s="33" t="s">
        <v>1082</v>
      </c>
      <c r="DR15" s="33" t="s">
        <v>75</v>
      </c>
      <c r="DT15" s="33" t="s">
        <v>43</v>
      </c>
      <c r="DU15" s="33" t="s">
        <v>43</v>
      </c>
      <c r="DV15" s="33" t="s">
        <v>43</v>
      </c>
      <c r="DW15" s="33" t="s">
        <v>51</v>
      </c>
      <c r="DX15" s="33" t="s">
        <v>51</v>
      </c>
      <c r="DY15" s="33" t="s">
        <v>1083</v>
      </c>
      <c r="DZ15" s="33" t="s">
        <v>43</v>
      </c>
      <c r="EA15" s="33" t="s">
        <v>43</v>
      </c>
      <c r="EB15" s="33" t="s">
        <v>43</v>
      </c>
      <c r="EC15" s="33" t="s">
        <v>52</v>
      </c>
      <c r="ED15" s="33" t="s">
        <v>52</v>
      </c>
      <c r="EE15" s="33" t="s">
        <v>1084</v>
      </c>
      <c r="EG15" s="33" t="s">
        <v>308</v>
      </c>
      <c r="EH15" s="33" t="s">
        <v>308</v>
      </c>
      <c r="EJ15" s="33" t="s">
        <v>102</v>
      </c>
      <c r="EM15" s="33" t="s">
        <v>72</v>
      </c>
      <c r="EP15" s="33" t="s">
        <v>1085</v>
      </c>
      <c r="EQ15" s="33" t="s">
        <v>859</v>
      </c>
      <c r="ER15" s="33" t="s">
        <v>55</v>
      </c>
      <c r="EU15" s="33" t="s">
        <v>406</v>
      </c>
      <c r="FA15" s="33" t="s">
        <v>56</v>
      </c>
      <c r="FD15" s="33" t="s">
        <v>56</v>
      </c>
      <c r="FG15" s="33" t="s">
        <v>56</v>
      </c>
      <c r="FL15" s="33" t="s">
        <v>866</v>
      </c>
      <c r="FN15" s="33" t="s">
        <v>932</v>
      </c>
      <c r="FO15" s="33" t="s">
        <v>934</v>
      </c>
      <c r="FQ15" s="33" t="s">
        <v>974</v>
      </c>
      <c r="FR15" s="33" t="s">
        <v>983</v>
      </c>
      <c r="FT15" s="33" t="s">
        <v>911</v>
      </c>
      <c r="FU15" s="33" t="s">
        <v>950</v>
      </c>
      <c r="FV15" s="33" t="s">
        <v>1086</v>
      </c>
      <c r="FW15" s="33" t="s">
        <v>527</v>
      </c>
      <c r="FX15" s="33">
        <v>0</v>
      </c>
      <c r="FY15" s="33">
        <v>0</v>
      </c>
      <c r="FZ15" s="33">
        <v>0</v>
      </c>
      <c r="GA15" s="33">
        <v>1</v>
      </c>
      <c r="GB15" s="33">
        <v>0</v>
      </c>
      <c r="GC15" s="33">
        <v>0</v>
      </c>
      <c r="GD15" s="33">
        <v>1</v>
      </c>
      <c r="GE15" s="33">
        <v>0</v>
      </c>
      <c r="GF15" s="33" t="s">
        <v>872</v>
      </c>
      <c r="GG15" s="33" t="s">
        <v>872</v>
      </c>
      <c r="GH15" s="33" t="s">
        <v>872</v>
      </c>
      <c r="GI15" s="33" t="s">
        <v>872</v>
      </c>
      <c r="GJ15" s="33" t="s">
        <v>872</v>
      </c>
      <c r="GK15" s="33" t="s">
        <v>872</v>
      </c>
      <c r="GL15" s="33" t="s">
        <v>872</v>
      </c>
      <c r="GM15" s="33" t="s">
        <v>872</v>
      </c>
      <c r="GN15" s="33" t="s">
        <v>872</v>
      </c>
      <c r="GO15" s="33" t="s">
        <v>872</v>
      </c>
      <c r="GP15" s="33" t="s">
        <v>872</v>
      </c>
      <c r="GQ15" s="33" t="s">
        <v>872</v>
      </c>
      <c r="GR15" s="33" t="s">
        <v>872</v>
      </c>
    </row>
    <row r="16" spans="1:201" s="33" customFormat="1" x14ac:dyDescent="0.2">
      <c r="A16" s="33">
        <v>839</v>
      </c>
      <c r="B16" s="34">
        <v>45820.665069444403</v>
      </c>
      <c r="C16" s="34">
        <v>45820.682615740698</v>
      </c>
      <c r="D16" s="33" t="s">
        <v>844</v>
      </c>
      <c r="F16" s="34"/>
      <c r="G16" s="33" t="s">
        <v>845</v>
      </c>
      <c r="H16" s="33" t="s">
        <v>58</v>
      </c>
      <c r="I16" s="33" t="s">
        <v>58</v>
      </c>
      <c r="J16" s="33" t="s">
        <v>34</v>
      </c>
      <c r="K16" s="33" t="s">
        <v>34</v>
      </c>
      <c r="L16" s="33" t="s">
        <v>89</v>
      </c>
      <c r="M16" s="33" t="s">
        <v>60</v>
      </c>
      <c r="N16" s="33" t="s">
        <v>61</v>
      </c>
      <c r="O16" s="33" t="s">
        <v>874</v>
      </c>
      <c r="P16" s="33" t="s">
        <v>875</v>
      </c>
      <c r="Q16" s="33" t="s">
        <v>874</v>
      </c>
      <c r="R16" s="33" t="s">
        <v>39</v>
      </c>
      <c r="S16" s="33" t="s">
        <v>39</v>
      </c>
      <c r="T16" s="33" t="s">
        <v>38</v>
      </c>
      <c r="U16" s="33" t="s">
        <v>39</v>
      </c>
      <c r="V16" s="33" t="s">
        <v>39</v>
      </c>
      <c r="W16" s="33" t="s">
        <v>38</v>
      </c>
      <c r="X16" s="33" t="s">
        <v>963</v>
      </c>
      <c r="Y16" s="33" t="s">
        <v>963</v>
      </c>
      <c r="AA16" s="33" t="s">
        <v>963</v>
      </c>
      <c r="AB16" s="33" t="s">
        <v>963</v>
      </c>
      <c r="AF16" s="33" t="s">
        <v>62</v>
      </c>
      <c r="AG16" s="33" t="s">
        <v>62</v>
      </c>
      <c r="AH16" s="33" t="s">
        <v>41</v>
      </c>
      <c r="AI16" s="33" t="s">
        <v>62</v>
      </c>
      <c r="AJ16" s="33" t="s">
        <v>62</v>
      </c>
      <c r="AL16" s="33" t="s">
        <v>79</v>
      </c>
      <c r="AM16" s="33" t="s">
        <v>79</v>
      </c>
      <c r="AN16" s="33" t="s">
        <v>43</v>
      </c>
      <c r="AO16" s="33" t="s">
        <v>79</v>
      </c>
      <c r="AP16" s="33" t="s">
        <v>79</v>
      </c>
      <c r="AQ16" s="33" t="s">
        <v>63</v>
      </c>
      <c r="AR16" s="33" t="s">
        <v>43</v>
      </c>
      <c r="AX16" s="33" t="s">
        <v>1087</v>
      </c>
      <c r="AZ16" s="33" t="s">
        <v>73</v>
      </c>
      <c r="BA16" s="33" t="s">
        <v>73</v>
      </c>
      <c r="BB16" s="33" t="s">
        <v>43</v>
      </c>
      <c r="BC16" s="33" t="s">
        <v>73</v>
      </c>
      <c r="BD16" s="33" t="s">
        <v>73</v>
      </c>
      <c r="BE16" s="33" t="s">
        <v>45</v>
      </c>
      <c r="BF16" s="33" t="s">
        <v>43</v>
      </c>
      <c r="BL16" s="33" t="s">
        <v>1088</v>
      </c>
      <c r="BM16" s="33" t="s">
        <v>877</v>
      </c>
      <c r="BN16" s="33" t="s">
        <v>308</v>
      </c>
      <c r="BO16" s="33" t="s">
        <v>42</v>
      </c>
      <c r="BP16" s="33" t="s">
        <v>42</v>
      </c>
      <c r="BQ16" s="33" t="s">
        <v>851</v>
      </c>
      <c r="BR16" s="33" t="s">
        <v>42</v>
      </c>
      <c r="BS16" s="33" t="s">
        <v>42</v>
      </c>
      <c r="BT16" s="33" t="s">
        <v>62</v>
      </c>
      <c r="BZ16" s="33" t="s">
        <v>897</v>
      </c>
      <c r="CA16" s="33" t="s">
        <v>46</v>
      </c>
      <c r="CB16" s="33" t="s">
        <v>46</v>
      </c>
      <c r="CC16" s="33" t="s">
        <v>43</v>
      </c>
      <c r="CD16" s="33" t="s">
        <v>46</v>
      </c>
      <c r="CE16" s="33" t="s">
        <v>46</v>
      </c>
      <c r="CF16" s="33" t="s">
        <v>46</v>
      </c>
      <c r="CH16"/>
      <c r="CM16" s="33" t="s">
        <v>1089</v>
      </c>
      <c r="CN16" s="33" t="s">
        <v>1090</v>
      </c>
      <c r="CP16" s="33" t="s">
        <v>854</v>
      </c>
      <c r="CQ16" s="33" t="s">
        <v>855</v>
      </c>
      <c r="CR16" s="33" t="s">
        <v>43</v>
      </c>
      <c r="CS16" s="33" t="s">
        <v>854</v>
      </c>
      <c r="CT16" s="33" t="s">
        <v>855</v>
      </c>
      <c r="CU16" s="33" t="s">
        <v>855</v>
      </c>
      <c r="CV16" s="33" t="s">
        <v>855</v>
      </c>
      <c r="CW16" s="33" t="s">
        <v>43</v>
      </c>
      <c r="CX16" s="33" t="s">
        <v>855</v>
      </c>
      <c r="CY16" s="33" t="s">
        <v>855</v>
      </c>
      <c r="CZ16" s="33" t="s">
        <v>855</v>
      </c>
      <c r="DA16" s="33" t="s">
        <v>855</v>
      </c>
      <c r="DB16" s="33" t="s">
        <v>43</v>
      </c>
      <c r="DC16" s="33" t="s">
        <v>855</v>
      </c>
      <c r="DD16" s="33" t="s">
        <v>855</v>
      </c>
      <c r="DE16" s="33" t="s">
        <v>855</v>
      </c>
      <c r="DF16" s="33" t="s">
        <v>855</v>
      </c>
      <c r="DG16" s="33" t="s">
        <v>43</v>
      </c>
      <c r="DH16" s="33" t="s">
        <v>855</v>
      </c>
      <c r="DI16" s="33" t="s">
        <v>855</v>
      </c>
      <c r="DK16" s="33" t="s">
        <v>537</v>
      </c>
      <c r="DL16" s="33" t="s">
        <v>537</v>
      </c>
      <c r="DO16" s="33" t="s">
        <v>97</v>
      </c>
      <c r="DP16" s="33" t="s">
        <v>98</v>
      </c>
      <c r="DR16" s="33" t="s">
        <v>50</v>
      </c>
      <c r="DT16" s="33" t="s">
        <v>64</v>
      </c>
      <c r="DU16" s="33" t="s">
        <v>64</v>
      </c>
      <c r="DV16" s="33" t="s">
        <v>43</v>
      </c>
      <c r="DW16" s="33" t="s">
        <v>64</v>
      </c>
      <c r="DX16" s="33" t="s">
        <v>64</v>
      </c>
      <c r="DY16" s="33" t="s">
        <v>1091</v>
      </c>
      <c r="DZ16" s="33" t="s">
        <v>80</v>
      </c>
      <c r="EA16" s="33" t="s">
        <v>52</v>
      </c>
      <c r="EB16" s="33" t="s">
        <v>43</v>
      </c>
      <c r="EC16" s="33" t="s">
        <v>52</v>
      </c>
      <c r="ED16" s="33" t="s">
        <v>52</v>
      </c>
      <c r="EE16" s="33" t="s">
        <v>1092</v>
      </c>
      <c r="EG16" s="33" t="s">
        <v>308</v>
      </c>
      <c r="EH16" s="33" t="s">
        <v>309</v>
      </c>
      <c r="EJ16" s="33" t="s">
        <v>72</v>
      </c>
      <c r="EM16" s="33" t="s">
        <v>54</v>
      </c>
      <c r="EP16" s="33" t="s">
        <v>1093</v>
      </c>
      <c r="EQ16" s="33" t="s">
        <v>859</v>
      </c>
      <c r="ER16" s="33" t="s">
        <v>55</v>
      </c>
      <c r="FA16" s="33" t="s">
        <v>93</v>
      </c>
      <c r="FB16" s="33" t="s">
        <v>1094</v>
      </c>
      <c r="FD16" s="33" t="s">
        <v>93</v>
      </c>
      <c r="FE16" s="33" t="s">
        <v>1095</v>
      </c>
      <c r="FG16" s="33" t="s">
        <v>93</v>
      </c>
      <c r="FH16" s="33" t="s">
        <v>929</v>
      </c>
      <c r="FI16" s="33" t="s">
        <v>930</v>
      </c>
      <c r="FJ16" s="33" t="s">
        <v>1096</v>
      </c>
      <c r="FL16" s="33" t="s">
        <v>987</v>
      </c>
      <c r="FN16" s="33" t="s">
        <v>932</v>
      </c>
      <c r="FO16" s="33" t="s">
        <v>934</v>
      </c>
      <c r="FQ16" s="33" t="s">
        <v>935</v>
      </c>
      <c r="FR16" s="33" t="s">
        <v>1097</v>
      </c>
      <c r="FT16" s="33" t="s">
        <v>949</v>
      </c>
      <c r="FU16" s="33" t="s">
        <v>950</v>
      </c>
      <c r="FV16" s="33" t="s">
        <v>913</v>
      </c>
      <c r="FW16" s="33" t="s">
        <v>530</v>
      </c>
      <c r="FX16" s="33">
        <v>0</v>
      </c>
      <c r="FY16" s="33">
        <v>0</v>
      </c>
      <c r="FZ16" s="33">
        <v>0</v>
      </c>
      <c r="GA16" s="33">
        <v>0</v>
      </c>
      <c r="GB16" s="33">
        <v>0</v>
      </c>
      <c r="GC16" s="33">
        <v>0</v>
      </c>
      <c r="GD16" s="33">
        <v>0</v>
      </c>
      <c r="GE16" s="33">
        <v>0</v>
      </c>
      <c r="GF16" s="33" t="s">
        <v>872</v>
      </c>
      <c r="GG16" s="33" t="s">
        <v>872</v>
      </c>
      <c r="GH16" s="33" t="s">
        <v>872</v>
      </c>
      <c r="GI16" s="33" t="s">
        <v>872</v>
      </c>
      <c r="GJ16" s="33" t="s">
        <v>872</v>
      </c>
      <c r="GK16" s="33" t="s">
        <v>872</v>
      </c>
      <c r="GL16" s="33" t="s">
        <v>872</v>
      </c>
      <c r="GM16" s="33" t="s">
        <v>872</v>
      </c>
      <c r="GN16" s="33" t="s">
        <v>872</v>
      </c>
      <c r="GO16" s="33" t="s">
        <v>872</v>
      </c>
      <c r="GP16" s="33" t="s">
        <v>872</v>
      </c>
      <c r="GQ16" s="33" t="s">
        <v>872</v>
      </c>
      <c r="GR16" s="33" t="s">
        <v>872</v>
      </c>
    </row>
    <row r="17" spans="1:200" s="33" customFormat="1" x14ac:dyDescent="0.2">
      <c r="A17" s="33">
        <v>889</v>
      </c>
      <c r="B17" s="34">
        <v>45821.4550578704</v>
      </c>
      <c r="C17" s="34">
        <v>45821.474155092597</v>
      </c>
      <c r="D17" s="33" t="s">
        <v>844</v>
      </c>
      <c r="F17" s="34"/>
      <c r="G17" s="33" t="s">
        <v>845</v>
      </c>
      <c r="H17" s="33" t="s">
        <v>33</v>
      </c>
      <c r="I17" s="33" t="s">
        <v>67</v>
      </c>
      <c r="J17" s="33" t="s">
        <v>34</v>
      </c>
      <c r="K17" s="33" t="s">
        <v>58</v>
      </c>
      <c r="L17" s="33" t="s">
        <v>68</v>
      </c>
      <c r="M17" s="33" t="s">
        <v>60</v>
      </c>
      <c r="N17" s="33" t="s">
        <v>90</v>
      </c>
      <c r="O17" s="33" t="s">
        <v>846</v>
      </c>
      <c r="P17" s="33" t="s">
        <v>847</v>
      </c>
      <c r="Q17" s="33" t="s">
        <v>846</v>
      </c>
      <c r="R17" s="33" t="s">
        <v>38</v>
      </c>
      <c r="S17" s="33" t="s">
        <v>38</v>
      </c>
      <c r="T17" s="33" t="s">
        <v>38</v>
      </c>
      <c r="U17" s="33" t="s">
        <v>39</v>
      </c>
      <c r="V17" s="33" t="s">
        <v>39</v>
      </c>
      <c r="W17" s="33" t="s">
        <v>38</v>
      </c>
      <c r="AA17" s="33" t="s">
        <v>1098</v>
      </c>
      <c r="AB17" s="33" t="s">
        <v>1098</v>
      </c>
      <c r="AD17" s="33" t="s">
        <v>1099</v>
      </c>
      <c r="AF17" s="33" t="s">
        <v>41</v>
      </c>
      <c r="AG17" s="33" t="s">
        <v>41</v>
      </c>
      <c r="AH17" s="33" t="s">
        <v>41</v>
      </c>
      <c r="AI17" s="33" t="s">
        <v>62</v>
      </c>
      <c r="AJ17" s="33" t="s">
        <v>62</v>
      </c>
      <c r="AL17" s="33" t="s">
        <v>43</v>
      </c>
      <c r="AM17" s="33" t="s">
        <v>43</v>
      </c>
      <c r="AN17" s="33" t="s">
        <v>43</v>
      </c>
      <c r="AO17" s="33" t="s">
        <v>44</v>
      </c>
      <c r="AP17" s="33" t="s">
        <v>44</v>
      </c>
      <c r="AQ17" s="33" t="s">
        <v>43</v>
      </c>
      <c r="AR17" s="33" t="s">
        <v>43</v>
      </c>
      <c r="AV17" s="33" t="s">
        <v>994</v>
      </c>
      <c r="AW17" s="33" t="s">
        <v>1100</v>
      </c>
      <c r="AZ17" s="33" t="s">
        <v>43</v>
      </c>
      <c r="BA17" s="33" t="s">
        <v>43</v>
      </c>
      <c r="BB17" s="33" t="s">
        <v>43</v>
      </c>
      <c r="BC17" s="33" t="s">
        <v>45</v>
      </c>
      <c r="BD17" s="33" t="s">
        <v>45</v>
      </c>
      <c r="BE17" s="33" t="s">
        <v>43</v>
      </c>
      <c r="BF17" s="33" t="s">
        <v>43</v>
      </c>
      <c r="BJ17" s="33" t="s">
        <v>879</v>
      </c>
      <c r="BK17" s="33" t="s">
        <v>1101</v>
      </c>
      <c r="BM17" s="33" t="s">
        <v>877</v>
      </c>
      <c r="BN17" s="33" t="s">
        <v>309</v>
      </c>
      <c r="BO17" s="33" t="s">
        <v>851</v>
      </c>
      <c r="BP17" s="33" t="s">
        <v>851</v>
      </c>
      <c r="BQ17" s="33" t="s">
        <v>851</v>
      </c>
      <c r="BR17" s="33" t="s">
        <v>42</v>
      </c>
      <c r="BS17" s="33" t="s">
        <v>878</v>
      </c>
      <c r="BT17" s="33" t="s">
        <v>851</v>
      </c>
      <c r="BY17" s="33" t="s">
        <v>980</v>
      </c>
      <c r="CA17" s="33" t="s">
        <v>43</v>
      </c>
      <c r="CB17" s="33" t="s">
        <v>43</v>
      </c>
      <c r="CC17" s="33" t="s">
        <v>43</v>
      </c>
      <c r="CD17" s="33" t="s">
        <v>74</v>
      </c>
      <c r="CE17" s="33" t="s">
        <v>46</v>
      </c>
      <c r="CF17" s="33" t="s">
        <v>43</v>
      </c>
      <c r="CH17"/>
      <c r="CJ17" s="33" t="s">
        <v>75</v>
      </c>
      <c r="CM17" s="33" t="s">
        <v>1102</v>
      </c>
      <c r="CN17" s="33" t="s">
        <v>944</v>
      </c>
      <c r="CP17" s="33" t="s">
        <v>43</v>
      </c>
      <c r="CQ17" s="33" t="s">
        <v>43</v>
      </c>
      <c r="CR17" s="33" t="s">
        <v>43</v>
      </c>
      <c r="CS17" s="33" t="s">
        <v>855</v>
      </c>
      <c r="CT17" s="33" t="s">
        <v>855</v>
      </c>
      <c r="CU17" s="33" t="s">
        <v>43</v>
      </c>
      <c r="CV17" s="33" t="s">
        <v>43</v>
      </c>
      <c r="CW17" s="33" t="s">
        <v>43</v>
      </c>
      <c r="CX17" s="33" t="s">
        <v>855</v>
      </c>
      <c r="CY17" s="33" t="s">
        <v>855</v>
      </c>
      <c r="CZ17" s="33" t="s">
        <v>43</v>
      </c>
      <c r="DA17" s="33" t="s">
        <v>43</v>
      </c>
      <c r="DB17" s="33" t="s">
        <v>43</v>
      </c>
      <c r="DC17" s="33" t="s">
        <v>855</v>
      </c>
      <c r="DD17" s="33" t="s">
        <v>855</v>
      </c>
      <c r="DE17" s="33" t="s">
        <v>43</v>
      </c>
      <c r="DF17" s="33" t="s">
        <v>43</v>
      </c>
      <c r="DG17" s="33" t="s">
        <v>43</v>
      </c>
      <c r="DH17" s="33" t="s">
        <v>855</v>
      </c>
      <c r="DI17" s="33" t="s">
        <v>855</v>
      </c>
      <c r="DK17" s="33" t="s">
        <v>539</v>
      </c>
      <c r="DL17" s="33" t="s">
        <v>538</v>
      </c>
      <c r="DR17" s="33" t="s">
        <v>50</v>
      </c>
      <c r="DT17" s="33" t="s">
        <v>43</v>
      </c>
      <c r="DU17" s="33" t="s">
        <v>43</v>
      </c>
      <c r="DV17" s="33" t="s">
        <v>43</v>
      </c>
      <c r="DW17" s="33" t="s">
        <v>64</v>
      </c>
      <c r="DX17" s="33" t="s">
        <v>64</v>
      </c>
      <c r="DY17" s="33" t="s">
        <v>944</v>
      </c>
      <c r="DZ17" s="33" t="s">
        <v>43</v>
      </c>
      <c r="EA17" s="33" t="s">
        <v>43</v>
      </c>
      <c r="EB17" s="33" t="s">
        <v>43</v>
      </c>
      <c r="EC17" s="33" t="s">
        <v>52</v>
      </c>
      <c r="ED17" s="33" t="s">
        <v>65</v>
      </c>
      <c r="EE17" s="33" t="s">
        <v>857</v>
      </c>
      <c r="EF17" s="33" t="s">
        <v>1103</v>
      </c>
      <c r="EG17" s="33" t="s">
        <v>309</v>
      </c>
      <c r="EH17" s="33" t="s">
        <v>309</v>
      </c>
      <c r="EJ17" s="33" t="s">
        <v>54</v>
      </c>
      <c r="EM17" s="33" t="s">
        <v>54</v>
      </c>
      <c r="EP17" s="33" t="s">
        <v>1104</v>
      </c>
      <c r="EQ17" s="33" t="s">
        <v>859</v>
      </c>
      <c r="ER17" s="33" t="s">
        <v>55</v>
      </c>
      <c r="EU17" s="33" t="s">
        <v>406</v>
      </c>
      <c r="EV17" s="33" t="s">
        <v>1105</v>
      </c>
      <c r="FA17" s="33" t="s">
        <v>57</v>
      </c>
      <c r="FD17" s="33" t="s">
        <v>57</v>
      </c>
      <c r="FG17" s="33" t="s">
        <v>57</v>
      </c>
      <c r="FL17" s="33" t="s">
        <v>866</v>
      </c>
      <c r="FN17" s="33" t="s">
        <v>866</v>
      </c>
      <c r="FQ17" s="33" t="s">
        <v>867</v>
      </c>
      <c r="FS17" s="33" t="s">
        <v>868</v>
      </c>
      <c r="FT17" s="33" t="s">
        <v>869</v>
      </c>
      <c r="FU17" s="33" t="s">
        <v>950</v>
      </c>
      <c r="FV17" s="33" t="s">
        <v>871</v>
      </c>
      <c r="FW17" s="33" t="s">
        <v>527</v>
      </c>
      <c r="FX17" s="33">
        <v>0</v>
      </c>
      <c r="FY17" s="33">
        <v>0</v>
      </c>
      <c r="FZ17" s="33">
        <v>0</v>
      </c>
      <c r="GA17" s="33">
        <v>1</v>
      </c>
      <c r="GB17" s="33">
        <v>1</v>
      </c>
      <c r="GC17" s="33">
        <v>0</v>
      </c>
      <c r="GD17" s="33">
        <v>1</v>
      </c>
      <c r="GE17" s="33">
        <v>0</v>
      </c>
      <c r="GF17" s="33" t="s">
        <v>872</v>
      </c>
      <c r="GG17" s="33" t="s">
        <v>872</v>
      </c>
      <c r="GH17" s="33" t="s">
        <v>872</v>
      </c>
      <c r="GI17" s="33" t="s">
        <v>872</v>
      </c>
      <c r="GJ17" s="33" t="s">
        <v>872</v>
      </c>
      <c r="GK17" s="33" t="s">
        <v>872</v>
      </c>
      <c r="GL17" s="33" t="s">
        <v>872</v>
      </c>
      <c r="GM17" s="33" t="s">
        <v>872</v>
      </c>
      <c r="GN17" s="33" t="s">
        <v>872</v>
      </c>
      <c r="GO17" s="33" t="s">
        <v>872</v>
      </c>
      <c r="GP17" s="33" t="s">
        <v>872</v>
      </c>
      <c r="GQ17" s="33" t="s">
        <v>872</v>
      </c>
      <c r="GR17" s="33" t="s">
        <v>872</v>
      </c>
    </row>
    <row r="18" spans="1:200" s="33" customFormat="1" x14ac:dyDescent="0.2">
      <c r="A18" s="33">
        <v>921</v>
      </c>
      <c r="B18" s="34">
        <v>45821.626273148097</v>
      </c>
      <c r="C18" s="34">
        <v>45821.652280092603</v>
      </c>
      <c r="D18" s="33" t="s">
        <v>844</v>
      </c>
      <c r="F18" s="34"/>
      <c r="G18" s="33" t="s">
        <v>845</v>
      </c>
      <c r="H18" s="33" t="s">
        <v>58</v>
      </c>
      <c r="I18" s="33" t="s">
        <v>33</v>
      </c>
      <c r="J18" s="33" t="s">
        <v>34</v>
      </c>
      <c r="K18" s="33" t="s">
        <v>83</v>
      </c>
      <c r="L18" s="33" t="s">
        <v>35</v>
      </c>
      <c r="M18" s="33" t="s">
        <v>60</v>
      </c>
      <c r="N18" s="33" t="s">
        <v>37</v>
      </c>
      <c r="O18" s="33" t="s">
        <v>874</v>
      </c>
      <c r="P18" s="33" t="s">
        <v>875</v>
      </c>
      <c r="Q18" s="33" t="s">
        <v>846</v>
      </c>
      <c r="R18" s="33" t="s">
        <v>39</v>
      </c>
      <c r="S18" s="33" t="s">
        <v>38</v>
      </c>
      <c r="T18" s="33" t="s">
        <v>38</v>
      </c>
      <c r="U18" s="33" t="s">
        <v>39</v>
      </c>
      <c r="V18" s="33" t="s">
        <v>38</v>
      </c>
      <c r="W18" s="33" t="s">
        <v>38</v>
      </c>
      <c r="X18" s="33" t="s">
        <v>963</v>
      </c>
      <c r="AA18" s="33" t="s">
        <v>975</v>
      </c>
      <c r="AD18" s="33" t="s">
        <v>1106</v>
      </c>
      <c r="AE18" s="33" t="s">
        <v>1107</v>
      </c>
      <c r="AF18" s="33" t="s">
        <v>62</v>
      </c>
      <c r="AG18" s="33" t="s">
        <v>41</v>
      </c>
      <c r="AH18" s="33" t="s">
        <v>41</v>
      </c>
      <c r="AI18" s="33" t="s">
        <v>62</v>
      </c>
      <c r="AJ18" s="33" t="s">
        <v>41</v>
      </c>
      <c r="AL18" s="33" t="s">
        <v>44</v>
      </c>
      <c r="AM18" s="33" t="s">
        <v>43</v>
      </c>
      <c r="AN18" s="33" t="s">
        <v>43</v>
      </c>
      <c r="AO18" s="33" t="s">
        <v>44</v>
      </c>
      <c r="AP18" s="33" t="s">
        <v>43</v>
      </c>
      <c r="AQ18" s="33" t="s">
        <v>79</v>
      </c>
      <c r="AR18" s="33" t="s">
        <v>43</v>
      </c>
      <c r="AS18" s="33" t="s">
        <v>1108</v>
      </c>
      <c r="AZ18" s="33" t="s">
        <v>45</v>
      </c>
      <c r="BA18" s="33" t="s">
        <v>43</v>
      </c>
      <c r="BB18" s="33" t="s">
        <v>43</v>
      </c>
      <c r="BC18" s="33" t="s">
        <v>45</v>
      </c>
      <c r="BD18" s="33" t="s">
        <v>43</v>
      </c>
      <c r="BE18" s="33" t="s">
        <v>73</v>
      </c>
      <c r="BF18" s="33" t="s">
        <v>43</v>
      </c>
      <c r="BG18" s="33" t="s">
        <v>1109</v>
      </c>
      <c r="BJ18" s="33" t="s">
        <v>852</v>
      </c>
      <c r="BM18" s="33" t="s">
        <v>850</v>
      </c>
      <c r="BN18" s="33" t="s">
        <v>308</v>
      </c>
      <c r="BO18" s="33" t="s">
        <v>42</v>
      </c>
      <c r="BP18" s="33" t="s">
        <v>851</v>
      </c>
      <c r="BQ18" s="33" t="s">
        <v>851</v>
      </c>
      <c r="BR18" s="33" t="s">
        <v>42</v>
      </c>
      <c r="BS18" s="33" t="s">
        <v>851</v>
      </c>
      <c r="BT18" s="33" t="s">
        <v>42</v>
      </c>
      <c r="CA18" s="33" t="s">
        <v>46</v>
      </c>
      <c r="CB18" s="33" t="s">
        <v>43</v>
      </c>
      <c r="CC18" s="33" t="s">
        <v>43</v>
      </c>
      <c r="CD18" s="33" t="s">
        <v>46</v>
      </c>
      <c r="CE18" s="33" t="s">
        <v>43</v>
      </c>
      <c r="CF18" s="33" t="s">
        <v>46</v>
      </c>
      <c r="CH18"/>
      <c r="CM18" s="33" t="s">
        <v>1058</v>
      </c>
      <c r="CN18" s="33" t="s">
        <v>944</v>
      </c>
      <c r="CP18" s="33" t="s">
        <v>854</v>
      </c>
      <c r="CQ18" s="33" t="s">
        <v>43</v>
      </c>
      <c r="CR18" s="33" t="s">
        <v>43</v>
      </c>
      <c r="CS18" s="33" t="s">
        <v>43</v>
      </c>
      <c r="CT18" s="33" t="s">
        <v>43</v>
      </c>
      <c r="CU18" s="33" t="s">
        <v>855</v>
      </c>
      <c r="CV18" s="33" t="s">
        <v>43</v>
      </c>
      <c r="CW18" s="33" t="s">
        <v>43</v>
      </c>
      <c r="CX18" s="33" t="s">
        <v>43</v>
      </c>
      <c r="CY18" s="33" t="s">
        <v>43</v>
      </c>
      <c r="CZ18" s="33" t="s">
        <v>854</v>
      </c>
      <c r="DA18" s="33" t="s">
        <v>43</v>
      </c>
      <c r="DB18" s="33" t="s">
        <v>43</v>
      </c>
      <c r="DC18" s="33" t="s">
        <v>43</v>
      </c>
      <c r="DD18" s="33" t="s">
        <v>43</v>
      </c>
      <c r="DE18" s="33" t="s">
        <v>854</v>
      </c>
      <c r="DF18" s="33" t="s">
        <v>43</v>
      </c>
      <c r="DG18" s="33" t="s">
        <v>43</v>
      </c>
      <c r="DH18" s="33" t="s">
        <v>43</v>
      </c>
      <c r="DI18" s="33" t="s">
        <v>43</v>
      </c>
      <c r="DK18" s="33" t="s">
        <v>537</v>
      </c>
      <c r="DL18" s="33" t="s">
        <v>537</v>
      </c>
      <c r="DO18" s="33" t="s">
        <v>97</v>
      </c>
      <c r="DP18" s="33" t="s">
        <v>98</v>
      </c>
      <c r="DR18" s="33" t="s">
        <v>94</v>
      </c>
      <c r="DS18" s="33" t="s">
        <v>1110</v>
      </c>
      <c r="DT18" s="33" t="s">
        <v>51</v>
      </c>
      <c r="DU18" s="33" t="s">
        <v>43</v>
      </c>
      <c r="DV18" s="33" t="s">
        <v>43</v>
      </c>
      <c r="DW18" s="33" t="s">
        <v>64</v>
      </c>
      <c r="DX18" s="33" t="s">
        <v>43</v>
      </c>
      <c r="DY18" s="33" t="s">
        <v>1111</v>
      </c>
      <c r="DZ18" s="33" t="s">
        <v>80</v>
      </c>
      <c r="EA18" s="33" t="s">
        <v>43</v>
      </c>
      <c r="EB18" s="33" t="s">
        <v>43</v>
      </c>
      <c r="EC18" s="33" t="s">
        <v>80</v>
      </c>
      <c r="ED18" s="33" t="s">
        <v>43</v>
      </c>
      <c r="EE18" s="33" t="s">
        <v>1112</v>
      </c>
      <c r="EG18" s="33" t="s">
        <v>309</v>
      </c>
      <c r="EH18" s="33" t="s">
        <v>309</v>
      </c>
      <c r="EJ18" s="33" t="s">
        <v>53</v>
      </c>
      <c r="EK18" s="33" t="s">
        <v>1113</v>
      </c>
      <c r="EL18" s="33" t="s">
        <v>1114</v>
      </c>
      <c r="EM18" s="33" t="s">
        <v>72</v>
      </c>
      <c r="EO18" s="33" t="s">
        <v>1115</v>
      </c>
      <c r="EP18" s="33" t="s">
        <v>1116</v>
      </c>
      <c r="EQ18" s="33" t="s">
        <v>885</v>
      </c>
      <c r="ER18" s="33" t="s">
        <v>55</v>
      </c>
      <c r="EU18" s="33" t="s">
        <v>406</v>
      </c>
      <c r="FA18" s="33" t="s">
        <v>57</v>
      </c>
      <c r="FC18" s="33" t="s">
        <v>972</v>
      </c>
      <c r="FD18" s="33" t="s">
        <v>57</v>
      </c>
      <c r="FF18" s="33" t="s">
        <v>864</v>
      </c>
      <c r="FG18" s="33" t="s">
        <v>57</v>
      </c>
      <c r="FK18" s="33" t="s">
        <v>1117</v>
      </c>
      <c r="FL18" s="33" t="s">
        <v>866</v>
      </c>
      <c r="FN18" s="33" t="s">
        <v>866</v>
      </c>
      <c r="FQ18" s="33" t="s">
        <v>935</v>
      </c>
      <c r="FR18" s="33" t="s">
        <v>960</v>
      </c>
      <c r="FT18" s="33" t="s">
        <v>1118</v>
      </c>
      <c r="FU18" s="33" t="s">
        <v>870</v>
      </c>
      <c r="FV18" s="33" t="s">
        <v>870</v>
      </c>
      <c r="FW18" s="33" t="s">
        <v>530</v>
      </c>
      <c r="FX18" s="33">
        <v>0</v>
      </c>
      <c r="FY18" s="33">
        <v>0</v>
      </c>
      <c r="FZ18" s="33">
        <v>0</v>
      </c>
      <c r="GA18" s="33">
        <v>1</v>
      </c>
      <c r="GB18" s="33">
        <v>0</v>
      </c>
      <c r="GC18" s="33">
        <v>0</v>
      </c>
      <c r="GD18" s="33">
        <v>1</v>
      </c>
      <c r="GE18" s="33">
        <v>0</v>
      </c>
      <c r="GF18" s="33" t="s">
        <v>872</v>
      </c>
      <c r="GG18" s="33" t="s">
        <v>872</v>
      </c>
      <c r="GH18" s="33" t="s">
        <v>872</v>
      </c>
      <c r="GI18" s="33" t="s">
        <v>872</v>
      </c>
      <c r="GJ18" s="33" t="s">
        <v>872</v>
      </c>
      <c r="GK18" s="33" t="s">
        <v>872</v>
      </c>
      <c r="GL18" s="33" t="s">
        <v>872</v>
      </c>
      <c r="GM18" s="33" t="s">
        <v>872</v>
      </c>
      <c r="GN18" s="33" t="s">
        <v>872</v>
      </c>
      <c r="GO18" s="33" t="s">
        <v>872</v>
      </c>
      <c r="GP18" s="33" t="s">
        <v>872</v>
      </c>
      <c r="GQ18" s="33" t="s">
        <v>872</v>
      </c>
      <c r="GR18" s="33" t="s">
        <v>872</v>
      </c>
    </row>
    <row r="19" spans="1:200" s="33" customFormat="1" x14ac:dyDescent="0.2">
      <c r="A19" s="33">
        <v>978</v>
      </c>
      <c r="B19" s="34">
        <v>45824.428599537001</v>
      </c>
      <c r="C19" s="34">
        <v>45824.4465277778</v>
      </c>
      <c r="D19" s="33" t="s">
        <v>844</v>
      </c>
      <c r="F19" s="34"/>
      <c r="G19" s="33" t="s">
        <v>845</v>
      </c>
      <c r="H19" s="33" t="s">
        <v>33</v>
      </c>
      <c r="I19" s="33" t="s">
        <v>67</v>
      </c>
      <c r="J19" s="33" t="s">
        <v>34</v>
      </c>
      <c r="K19" s="33" t="s">
        <v>67</v>
      </c>
      <c r="L19" s="33" t="s">
        <v>68</v>
      </c>
      <c r="M19" s="33" t="s">
        <v>69</v>
      </c>
      <c r="N19" s="33" t="s">
        <v>61</v>
      </c>
      <c r="O19" s="33" t="s">
        <v>846</v>
      </c>
      <c r="P19" s="33" t="s">
        <v>847</v>
      </c>
      <c r="Q19" s="33" t="s">
        <v>846</v>
      </c>
      <c r="R19" s="33" t="s">
        <v>38</v>
      </c>
      <c r="S19" s="33" t="s">
        <v>38</v>
      </c>
      <c r="T19" s="33" t="s">
        <v>38</v>
      </c>
      <c r="U19" s="33" t="s">
        <v>39</v>
      </c>
      <c r="V19" s="33" t="s">
        <v>39</v>
      </c>
      <c r="W19" s="33" t="s">
        <v>38</v>
      </c>
      <c r="AA19" s="33" t="s">
        <v>1119</v>
      </c>
      <c r="AB19" s="33" t="s">
        <v>1120</v>
      </c>
      <c r="AD19" s="33" t="s">
        <v>1121</v>
      </c>
      <c r="AF19" s="33" t="s">
        <v>41</v>
      </c>
      <c r="AG19" s="33" t="s">
        <v>41</v>
      </c>
      <c r="AH19" s="33" t="s">
        <v>41</v>
      </c>
      <c r="AI19" s="33" t="s">
        <v>41</v>
      </c>
      <c r="AJ19" s="33" t="s">
        <v>41</v>
      </c>
      <c r="AL19" s="33" t="s">
        <v>43</v>
      </c>
      <c r="AM19" s="33" t="s">
        <v>43</v>
      </c>
      <c r="AN19" s="33" t="s">
        <v>43</v>
      </c>
      <c r="AO19" s="33" t="s">
        <v>44</v>
      </c>
      <c r="AP19" s="33" t="s">
        <v>44</v>
      </c>
      <c r="AQ19" s="33" t="s">
        <v>44</v>
      </c>
      <c r="AR19" s="33" t="s">
        <v>43</v>
      </c>
      <c r="AV19" s="33" t="s">
        <v>977</v>
      </c>
      <c r="AW19" s="33" t="s">
        <v>1122</v>
      </c>
      <c r="AX19" s="33" t="s">
        <v>1123</v>
      </c>
      <c r="AZ19" s="33" t="s">
        <v>43</v>
      </c>
      <c r="BA19" s="33" t="s">
        <v>43</v>
      </c>
      <c r="BB19" s="33" t="s">
        <v>43</v>
      </c>
      <c r="BC19" s="33" t="s">
        <v>73</v>
      </c>
      <c r="BD19" s="33" t="s">
        <v>73</v>
      </c>
      <c r="BE19" s="33" t="s">
        <v>73</v>
      </c>
      <c r="BF19" s="33" t="s">
        <v>43</v>
      </c>
      <c r="BM19" s="33" t="s">
        <v>877</v>
      </c>
      <c r="BN19" s="33" t="s">
        <v>308</v>
      </c>
      <c r="BO19" s="33" t="s">
        <v>851</v>
      </c>
      <c r="BP19" s="33" t="s">
        <v>851</v>
      </c>
      <c r="BQ19" s="33" t="s">
        <v>851</v>
      </c>
      <c r="BR19" s="33" t="s">
        <v>42</v>
      </c>
      <c r="BS19" s="33" t="s">
        <v>42</v>
      </c>
      <c r="BT19" s="33" t="s">
        <v>851</v>
      </c>
      <c r="BU19" s="36"/>
      <c r="BV19" s="36"/>
      <c r="BW19" s="36"/>
      <c r="BX19" s="36"/>
      <c r="BY19" s="36"/>
      <c r="BZ19" s="36"/>
      <c r="CA19" s="33" t="s">
        <v>43</v>
      </c>
      <c r="CB19" s="33" t="s">
        <v>43</v>
      </c>
      <c r="CC19" s="33" t="s">
        <v>43</v>
      </c>
      <c r="CD19" s="33" t="s">
        <v>74</v>
      </c>
      <c r="CE19" s="33" t="s">
        <v>43</v>
      </c>
      <c r="CF19" s="33" t="s">
        <v>43</v>
      </c>
      <c r="CH19"/>
      <c r="CJ19" s="33" t="s">
        <v>75</v>
      </c>
      <c r="CM19" s="33" t="s">
        <v>1124</v>
      </c>
      <c r="CN19" s="33" t="s">
        <v>1124</v>
      </c>
      <c r="CP19" s="33" t="s">
        <v>43</v>
      </c>
      <c r="CQ19" s="33" t="s">
        <v>43</v>
      </c>
      <c r="CR19" s="33" t="s">
        <v>43</v>
      </c>
      <c r="CS19" s="33" t="s">
        <v>855</v>
      </c>
      <c r="CT19" s="33" t="s">
        <v>855</v>
      </c>
      <c r="CU19" s="33" t="s">
        <v>43</v>
      </c>
      <c r="CV19" s="33" t="s">
        <v>43</v>
      </c>
      <c r="CW19" s="33" t="s">
        <v>43</v>
      </c>
      <c r="CX19" s="33" t="s">
        <v>854</v>
      </c>
      <c r="CY19" s="33" t="s">
        <v>855</v>
      </c>
      <c r="CZ19" s="33" t="s">
        <v>43</v>
      </c>
      <c r="DA19" s="33" t="s">
        <v>43</v>
      </c>
      <c r="DB19" s="33" t="s">
        <v>43</v>
      </c>
      <c r="DC19" s="33" t="s">
        <v>855</v>
      </c>
      <c r="DD19" s="33" t="s">
        <v>855</v>
      </c>
      <c r="DE19" s="33" t="s">
        <v>43</v>
      </c>
      <c r="DF19" s="33" t="s">
        <v>43</v>
      </c>
      <c r="DG19" s="33" t="s">
        <v>43</v>
      </c>
      <c r="DH19" s="33" t="s">
        <v>855</v>
      </c>
      <c r="DI19" s="33" t="s">
        <v>855</v>
      </c>
      <c r="DK19" s="33" t="s">
        <v>537</v>
      </c>
      <c r="DL19" s="33" t="s">
        <v>537</v>
      </c>
      <c r="DR19" s="33" t="s">
        <v>75</v>
      </c>
      <c r="DT19" s="33" t="s">
        <v>43</v>
      </c>
      <c r="DU19" s="33" t="s">
        <v>43</v>
      </c>
      <c r="DV19" s="33" t="s">
        <v>43</v>
      </c>
      <c r="DW19" s="33" t="s">
        <v>64</v>
      </c>
      <c r="DX19" s="33" t="s">
        <v>64</v>
      </c>
      <c r="DY19" s="33" t="s">
        <v>1125</v>
      </c>
      <c r="DZ19" s="33" t="s">
        <v>43</v>
      </c>
      <c r="EA19" s="33" t="s">
        <v>43</v>
      </c>
      <c r="EB19" s="33" t="s">
        <v>43</v>
      </c>
      <c r="EC19" s="33" t="s">
        <v>52</v>
      </c>
      <c r="ED19" s="33" t="s">
        <v>52</v>
      </c>
      <c r="EE19" s="33" t="s">
        <v>1126</v>
      </c>
      <c r="EG19" s="33" t="s">
        <v>309</v>
      </c>
      <c r="EH19" s="33" t="s">
        <v>309</v>
      </c>
      <c r="EJ19" s="33" t="s">
        <v>53</v>
      </c>
      <c r="EK19" s="33" t="s">
        <v>1127</v>
      </c>
      <c r="EM19" s="33" t="s">
        <v>53</v>
      </c>
      <c r="EN19" s="33" t="s">
        <v>1128</v>
      </c>
      <c r="EP19" s="33" t="s">
        <v>1129</v>
      </c>
      <c r="EQ19" s="33" t="s">
        <v>885</v>
      </c>
      <c r="ER19" s="33" t="s">
        <v>55</v>
      </c>
      <c r="EU19" s="33" t="s">
        <v>407</v>
      </c>
      <c r="EW19" s="33" t="s">
        <v>862</v>
      </c>
      <c r="FA19" s="33" t="s">
        <v>81</v>
      </c>
      <c r="FB19" s="33" t="s">
        <v>1130</v>
      </c>
      <c r="FD19" s="33" t="s">
        <v>57</v>
      </c>
      <c r="FF19" s="33" t="s">
        <v>1131</v>
      </c>
      <c r="FG19" s="33" t="s">
        <v>57</v>
      </c>
      <c r="FK19" s="33" t="s">
        <v>1132</v>
      </c>
      <c r="FL19" s="33" t="s">
        <v>866</v>
      </c>
      <c r="FN19" s="33" t="s">
        <v>866</v>
      </c>
      <c r="FQ19" s="33" t="s">
        <v>867</v>
      </c>
      <c r="FS19" s="33" t="s">
        <v>868</v>
      </c>
      <c r="FT19" s="33" t="s">
        <v>1133</v>
      </c>
      <c r="FU19" s="33" t="s">
        <v>870</v>
      </c>
      <c r="FV19" s="33" t="s">
        <v>913</v>
      </c>
      <c r="FW19" s="33" t="s">
        <v>526</v>
      </c>
      <c r="FX19" s="33">
        <v>0</v>
      </c>
      <c r="FY19" s="33">
        <v>0</v>
      </c>
      <c r="FZ19" s="33">
        <v>0</v>
      </c>
      <c r="GA19" s="33">
        <v>1</v>
      </c>
      <c r="GB19" s="33">
        <v>1</v>
      </c>
      <c r="GC19" s="33">
        <v>0</v>
      </c>
      <c r="GD19" s="33">
        <v>1</v>
      </c>
      <c r="GE19" s="33">
        <v>0</v>
      </c>
      <c r="GF19" s="33" t="s">
        <v>872</v>
      </c>
      <c r="GG19" s="33" t="s">
        <v>872</v>
      </c>
      <c r="GH19" s="33" t="s">
        <v>872</v>
      </c>
      <c r="GI19" s="33" t="s">
        <v>872</v>
      </c>
      <c r="GJ19" s="33" t="s">
        <v>872</v>
      </c>
      <c r="GK19" s="33" t="s">
        <v>872</v>
      </c>
      <c r="GL19" s="33" t="s">
        <v>872</v>
      </c>
      <c r="GM19" s="33" t="s">
        <v>872</v>
      </c>
      <c r="GN19" s="33" t="s">
        <v>872</v>
      </c>
      <c r="GO19" s="33" t="s">
        <v>872</v>
      </c>
      <c r="GP19" s="33" t="s">
        <v>1134</v>
      </c>
      <c r="GQ19" s="33" t="s">
        <v>872</v>
      </c>
      <c r="GR19" s="33" t="s">
        <v>872</v>
      </c>
    </row>
    <row r="20" spans="1:200" s="33" customFormat="1" x14ac:dyDescent="0.2">
      <c r="A20" s="33">
        <v>979</v>
      </c>
      <c r="B20" s="34">
        <v>45824.405659722201</v>
      </c>
      <c r="C20" s="34">
        <v>45824.451111111099</v>
      </c>
      <c r="D20" s="33" t="s">
        <v>844</v>
      </c>
      <c r="F20" s="34"/>
      <c r="G20" s="33" t="s">
        <v>845</v>
      </c>
      <c r="H20" s="33" t="s">
        <v>67</v>
      </c>
      <c r="I20" s="33" t="s">
        <v>67</v>
      </c>
      <c r="J20" s="33" t="s">
        <v>83</v>
      </c>
      <c r="K20" s="33" t="s">
        <v>67</v>
      </c>
      <c r="L20" s="33" t="s">
        <v>68</v>
      </c>
      <c r="M20" s="33" t="s">
        <v>69</v>
      </c>
      <c r="N20" s="33" t="s">
        <v>90</v>
      </c>
      <c r="O20" s="33" t="s">
        <v>846</v>
      </c>
      <c r="P20" s="33" t="s">
        <v>847</v>
      </c>
      <c r="Q20" s="33" t="s">
        <v>846</v>
      </c>
      <c r="R20" s="33" t="s">
        <v>38</v>
      </c>
      <c r="S20" s="33" t="s">
        <v>38</v>
      </c>
      <c r="T20" s="33" t="s">
        <v>38</v>
      </c>
      <c r="U20" s="33" t="s">
        <v>39</v>
      </c>
      <c r="V20" s="33" t="s">
        <v>39</v>
      </c>
      <c r="W20" s="33" t="s">
        <v>38</v>
      </c>
      <c r="AA20" s="33" t="s">
        <v>1135</v>
      </c>
      <c r="AB20" s="33" t="s">
        <v>1135</v>
      </c>
      <c r="AD20" s="33" t="s">
        <v>915</v>
      </c>
      <c r="AF20" s="33" t="s">
        <v>41</v>
      </c>
      <c r="AG20" s="33" t="s">
        <v>41</v>
      </c>
      <c r="AH20" s="33" t="s">
        <v>41</v>
      </c>
      <c r="AI20" s="33" t="s">
        <v>62</v>
      </c>
      <c r="AJ20" s="33" t="s">
        <v>62</v>
      </c>
      <c r="AL20" s="33" t="s">
        <v>43</v>
      </c>
      <c r="AM20" s="33" t="s">
        <v>43</v>
      </c>
      <c r="AN20" s="33" t="s">
        <v>43</v>
      </c>
      <c r="AO20" s="33" t="s">
        <v>44</v>
      </c>
      <c r="AP20" s="33" t="s">
        <v>44</v>
      </c>
      <c r="AQ20" s="33" t="s">
        <v>44</v>
      </c>
      <c r="AR20" s="33" t="s">
        <v>43</v>
      </c>
      <c r="AV20" s="33" t="s">
        <v>1136</v>
      </c>
      <c r="AW20" s="33" t="s">
        <v>1136</v>
      </c>
      <c r="AX20" s="33" t="s">
        <v>1137</v>
      </c>
      <c r="AZ20" s="33" t="s">
        <v>43</v>
      </c>
      <c r="BA20" s="33" t="s">
        <v>43</v>
      </c>
      <c r="BB20" s="33" t="s">
        <v>43</v>
      </c>
      <c r="BC20" s="33" t="s">
        <v>45</v>
      </c>
      <c r="BD20" s="33" t="s">
        <v>45</v>
      </c>
      <c r="BE20" s="33" t="s">
        <v>70</v>
      </c>
      <c r="BF20" s="33" t="s">
        <v>43</v>
      </c>
      <c r="BJ20" s="33" t="s">
        <v>1138</v>
      </c>
      <c r="BK20" s="33" t="s">
        <v>1138</v>
      </c>
      <c r="BL20" s="33" t="s">
        <v>1139</v>
      </c>
      <c r="BM20" s="33" t="s">
        <v>877</v>
      </c>
      <c r="BN20" s="33" t="s">
        <v>309</v>
      </c>
      <c r="BO20" s="33" t="s">
        <v>851</v>
      </c>
      <c r="BP20" s="33" t="s">
        <v>851</v>
      </c>
      <c r="BQ20" s="33" t="s">
        <v>851</v>
      </c>
      <c r="BR20" s="33" t="s">
        <v>62</v>
      </c>
      <c r="BS20" s="33" t="s">
        <v>62</v>
      </c>
      <c r="BT20" s="33" t="s">
        <v>62</v>
      </c>
      <c r="BU20" s="36"/>
      <c r="BV20" s="36"/>
      <c r="BW20" s="36"/>
      <c r="BX20" s="33" t="s">
        <v>980</v>
      </c>
      <c r="BY20" s="33" t="s">
        <v>980</v>
      </c>
      <c r="BZ20" s="33" t="s">
        <v>980</v>
      </c>
      <c r="CA20" s="33" t="s">
        <v>43</v>
      </c>
      <c r="CB20" s="33" t="s">
        <v>43</v>
      </c>
      <c r="CC20" s="33" t="s">
        <v>43</v>
      </c>
      <c r="CD20" s="33" t="s">
        <v>46</v>
      </c>
      <c r="CE20" s="33" t="s">
        <v>46</v>
      </c>
      <c r="CF20" s="33" t="s">
        <v>46</v>
      </c>
      <c r="CH20"/>
      <c r="CM20" s="33" t="s">
        <v>921</v>
      </c>
      <c r="CN20" s="33" t="s">
        <v>921</v>
      </c>
      <c r="CP20" s="33" t="s">
        <v>43</v>
      </c>
      <c r="CQ20" s="33" t="s">
        <v>43</v>
      </c>
      <c r="CR20" s="33" t="s">
        <v>43</v>
      </c>
      <c r="CS20" s="33" t="s">
        <v>855</v>
      </c>
      <c r="CT20" s="33" t="s">
        <v>855</v>
      </c>
      <c r="CU20" s="33" t="s">
        <v>43</v>
      </c>
      <c r="CV20" s="33" t="s">
        <v>43</v>
      </c>
      <c r="CW20" s="33" t="s">
        <v>43</v>
      </c>
      <c r="CX20" s="33" t="s">
        <v>855</v>
      </c>
      <c r="CY20" s="33" t="s">
        <v>855</v>
      </c>
      <c r="CZ20" s="33" t="s">
        <v>43</v>
      </c>
      <c r="DA20" s="33" t="s">
        <v>43</v>
      </c>
      <c r="DB20" s="33" t="s">
        <v>43</v>
      </c>
      <c r="DC20" s="33" t="s">
        <v>855</v>
      </c>
      <c r="DD20" s="33" t="s">
        <v>855</v>
      </c>
      <c r="DE20" s="33" t="s">
        <v>43</v>
      </c>
      <c r="DF20" s="33" t="s">
        <v>43</v>
      </c>
      <c r="DG20" s="33" t="s">
        <v>43</v>
      </c>
      <c r="DH20" s="33" t="s">
        <v>855</v>
      </c>
      <c r="DI20" s="33" t="s">
        <v>855</v>
      </c>
      <c r="DK20" s="33" t="s">
        <v>47</v>
      </c>
      <c r="DL20" s="33" t="s">
        <v>539</v>
      </c>
      <c r="DM20" s="33" t="s">
        <v>103</v>
      </c>
      <c r="DR20" s="33" t="s">
        <v>71</v>
      </c>
      <c r="DT20" s="33" t="s">
        <v>43</v>
      </c>
      <c r="DU20" s="33" t="s">
        <v>43</v>
      </c>
      <c r="DV20" s="33" t="s">
        <v>43</v>
      </c>
      <c r="DW20" s="33" t="s">
        <v>82</v>
      </c>
      <c r="DX20" s="33" t="s">
        <v>82</v>
      </c>
      <c r="DY20" s="33" t="s">
        <v>1037</v>
      </c>
      <c r="DZ20" s="33" t="s">
        <v>43</v>
      </c>
      <c r="EA20" s="33" t="s">
        <v>43</v>
      </c>
      <c r="EB20" s="33" t="s">
        <v>43</v>
      </c>
      <c r="EC20" s="33" t="s">
        <v>52</v>
      </c>
      <c r="ED20" s="33" t="s">
        <v>52</v>
      </c>
      <c r="EE20" s="33" t="s">
        <v>1140</v>
      </c>
      <c r="EG20" s="33" t="s">
        <v>309</v>
      </c>
      <c r="EH20" s="33" t="s">
        <v>309</v>
      </c>
      <c r="EJ20" s="33" t="s">
        <v>72</v>
      </c>
      <c r="EM20" s="33" t="s">
        <v>54</v>
      </c>
      <c r="EP20" s="33" t="s">
        <v>1141</v>
      </c>
      <c r="EQ20" s="33" t="s">
        <v>76</v>
      </c>
      <c r="ER20" s="33" t="s">
        <v>55</v>
      </c>
      <c r="EU20" s="33" t="s">
        <v>406</v>
      </c>
      <c r="FA20" s="33" t="s">
        <v>93</v>
      </c>
      <c r="FB20" s="33" t="s">
        <v>983</v>
      </c>
      <c r="FD20" s="33" t="s">
        <v>57</v>
      </c>
      <c r="FF20" s="33" t="s">
        <v>864</v>
      </c>
      <c r="FG20" s="33" t="s">
        <v>93</v>
      </c>
      <c r="FH20" s="33" t="s">
        <v>929</v>
      </c>
      <c r="FI20" s="33" t="s">
        <v>985</v>
      </c>
      <c r="FJ20" s="33" t="s">
        <v>1142</v>
      </c>
      <c r="FL20" s="33" t="s">
        <v>866</v>
      </c>
      <c r="FN20" s="33" t="s">
        <v>866</v>
      </c>
      <c r="FQ20" s="33" t="s">
        <v>867</v>
      </c>
      <c r="FS20" s="33" t="s">
        <v>868</v>
      </c>
      <c r="FT20" s="33" t="s">
        <v>1143</v>
      </c>
      <c r="FU20" s="33" t="s">
        <v>950</v>
      </c>
      <c r="FV20" s="33" t="s">
        <v>913</v>
      </c>
      <c r="FW20" s="33" t="s">
        <v>526</v>
      </c>
      <c r="FX20" s="33">
        <v>0</v>
      </c>
      <c r="FY20" s="33">
        <v>0</v>
      </c>
      <c r="FZ20" s="33">
        <v>0</v>
      </c>
      <c r="GA20" s="33">
        <v>1</v>
      </c>
      <c r="GB20" s="33">
        <v>1</v>
      </c>
      <c r="GC20" s="33">
        <v>0</v>
      </c>
      <c r="GD20" s="33">
        <v>1</v>
      </c>
      <c r="GE20" s="33">
        <v>0</v>
      </c>
      <c r="GF20" s="33" t="s">
        <v>872</v>
      </c>
      <c r="GG20" s="33" t="s">
        <v>872</v>
      </c>
      <c r="GH20" s="33" t="s">
        <v>872</v>
      </c>
      <c r="GI20" s="33" t="s">
        <v>872</v>
      </c>
      <c r="GJ20" s="33" t="s">
        <v>872</v>
      </c>
      <c r="GK20" s="33" t="s">
        <v>872</v>
      </c>
      <c r="GL20" s="33" t="s">
        <v>872</v>
      </c>
      <c r="GM20" s="33" t="s">
        <v>872</v>
      </c>
      <c r="GN20" s="33" t="s">
        <v>872</v>
      </c>
      <c r="GO20" s="33" t="s">
        <v>872</v>
      </c>
      <c r="GP20" s="33" t="s">
        <v>1144</v>
      </c>
      <c r="GQ20" s="33" t="s">
        <v>872</v>
      </c>
      <c r="GR20" s="33" t="s">
        <v>872</v>
      </c>
    </row>
    <row r="21" spans="1:200" s="33" customFormat="1" x14ac:dyDescent="0.2">
      <c r="A21" s="33">
        <v>981</v>
      </c>
      <c r="B21" s="34">
        <v>45824.428229166697</v>
      </c>
      <c r="C21" s="34">
        <v>45824.4525810185</v>
      </c>
      <c r="D21" s="33" t="s">
        <v>844</v>
      </c>
      <c r="F21" s="34"/>
      <c r="G21" s="33" t="s">
        <v>845</v>
      </c>
      <c r="H21" s="33" t="s">
        <v>67</v>
      </c>
      <c r="I21" s="33" t="s">
        <v>67</v>
      </c>
      <c r="J21" s="33" t="s">
        <v>34</v>
      </c>
      <c r="K21" s="33" t="s">
        <v>67</v>
      </c>
      <c r="L21" s="33" t="s">
        <v>68</v>
      </c>
      <c r="M21" s="33" t="s">
        <v>60</v>
      </c>
      <c r="N21" s="33" t="s">
        <v>37</v>
      </c>
      <c r="O21" s="33" t="s">
        <v>846</v>
      </c>
      <c r="P21" s="33" t="s">
        <v>847</v>
      </c>
      <c r="Q21" s="33" t="s">
        <v>846</v>
      </c>
      <c r="R21" s="33" t="s">
        <v>38</v>
      </c>
      <c r="S21" s="33" t="s">
        <v>38</v>
      </c>
      <c r="T21" s="33" t="s">
        <v>38</v>
      </c>
      <c r="U21" s="33" t="s">
        <v>39</v>
      </c>
      <c r="V21" s="33" t="s">
        <v>39</v>
      </c>
      <c r="W21" s="33" t="s">
        <v>38</v>
      </c>
      <c r="AA21" s="33" t="s">
        <v>940</v>
      </c>
      <c r="AB21" s="33" t="s">
        <v>940</v>
      </c>
      <c r="AD21" s="33" t="s">
        <v>1145</v>
      </c>
      <c r="AF21" s="33" t="s">
        <v>41</v>
      </c>
      <c r="AG21" s="33" t="s">
        <v>41</v>
      </c>
      <c r="AH21" s="33" t="s">
        <v>41</v>
      </c>
      <c r="AI21" s="33" t="s">
        <v>62</v>
      </c>
      <c r="AJ21" s="33" t="s">
        <v>62</v>
      </c>
      <c r="AL21" s="33" t="s">
        <v>43</v>
      </c>
      <c r="AM21" s="33" t="s">
        <v>43</v>
      </c>
      <c r="AN21" s="33" t="s">
        <v>43</v>
      </c>
      <c r="AO21" s="33" t="s">
        <v>79</v>
      </c>
      <c r="AP21" s="33" t="s">
        <v>79</v>
      </c>
      <c r="AQ21" s="33" t="s">
        <v>43</v>
      </c>
      <c r="AR21" s="33" t="s">
        <v>43</v>
      </c>
      <c r="AZ21" s="33" t="s">
        <v>43</v>
      </c>
      <c r="BA21" s="33" t="s">
        <v>43</v>
      </c>
      <c r="BB21" s="33" t="s">
        <v>43</v>
      </c>
      <c r="BC21" s="33" t="s">
        <v>45</v>
      </c>
      <c r="BD21" s="33" t="s">
        <v>45</v>
      </c>
      <c r="BE21" s="33" t="s">
        <v>43</v>
      </c>
      <c r="BF21" s="33" t="s">
        <v>43</v>
      </c>
      <c r="BJ21" s="33" t="s">
        <v>1146</v>
      </c>
      <c r="BK21" s="33" t="s">
        <v>1146</v>
      </c>
      <c r="BM21" s="33" t="s">
        <v>877</v>
      </c>
      <c r="BN21" s="33" t="s">
        <v>309</v>
      </c>
      <c r="BO21" s="33" t="s">
        <v>851</v>
      </c>
      <c r="BP21" s="33" t="s">
        <v>851</v>
      </c>
      <c r="BQ21" s="33" t="s">
        <v>851</v>
      </c>
      <c r="BR21" s="33" t="s">
        <v>42</v>
      </c>
      <c r="BS21" s="33" t="s">
        <v>42</v>
      </c>
      <c r="BT21" s="33" t="s">
        <v>851</v>
      </c>
      <c r="CA21" s="33" t="s">
        <v>43</v>
      </c>
      <c r="CB21" s="33" t="s">
        <v>43</v>
      </c>
      <c r="CC21" s="33" t="s">
        <v>43</v>
      </c>
      <c r="CD21" s="33" t="s">
        <v>46</v>
      </c>
      <c r="CE21" s="33" t="s">
        <v>46</v>
      </c>
      <c r="CF21" s="33" t="s">
        <v>43</v>
      </c>
      <c r="CH21"/>
      <c r="CM21" s="33" t="s">
        <v>1147</v>
      </c>
      <c r="CN21" s="33" t="s">
        <v>921</v>
      </c>
      <c r="CP21" s="33" t="s">
        <v>43</v>
      </c>
      <c r="CQ21" s="33" t="s">
        <v>43</v>
      </c>
      <c r="CR21" s="33" t="s">
        <v>43</v>
      </c>
      <c r="CS21" s="33" t="s">
        <v>855</v>
      </c>
      <c r="CT21" s="33" t="s">
        <v>855</v>
      </c>
      <c r="CU21" s="33" t="s">
        <v>43</v>
      </c>
      <c r="CV21" s="33" t="s">
        <v>43</v>
      </c>
      <c r="CW21" s="33" t="s">
        <v>43</v>
      </c>
      <c r="CX21" s="33" t="s">
        <v>855</v>
      </c>
      <c r="CY21" s="33" t="s">
        <v>855</v>
      </c>
      <c r="CZ21" s="33" t="s">
        <v>43</v>
      </c>
      <c r="DA21" s="33" t="s">
        <v>43</v>
      </c>
      <c r="DB21" s="33" t="s">
        <v>43</v>
      </c>
      <c r="DC21" s="33" t="s">
        <v>855</v>
      </c>
      <c r="DD21" s="33" t="s">
        <v>855</v>
      </c>
      <c r="DE21" s="33" t="s">
        <v>43</v>
      </c>
      <c r="DF21" s="33" t="s">
        <v>43</v>
      </c>
      <c r="DG21" s="33" t="s">
        <v>43</v>
      </c>
      <c r="DH21" s="33" t="s">
        <v>854</v>
      </c>
      <c r="DI21" s="33" t="s">
        <v>854</v>
      </c>
      <c r="DK21" s="33" t="s">
        <v>540</v>
      </c>
      <c r="DL21" s="33" t="s">
        <v>539</v>
      </c>
      <c r="DR21" s="33" t="s">
        <v>71</v>
      </c>
      <c r="DS21" s="33" t="s">
        <v>1148</v>
      </c>
      <c r="DT21" s="33" t="s">
        <v>43</v>
      </c>
      <c r="DU21" s="33" t="s">
        <v>43</v>
      </c>
      <c r="DV21" s="33" t="s">
        <v>43</v>
      </c>
      <c r="DW21" s="33" t="s">
        <v>64</v>
      </c>
      <c r="DX21" s="33" t="s">
        <v>64</v>
      </c>
      <c r="DY21" s="33" t="s">
        <v>881</v>
      </c>
      <c r="DZ21" s="33" t="s">
        <v>43</v>
      </c>
      <c r="EA21" s="33" t="s">
        <v>43</v>
      </c>
      <c r="EB21" s="33" t="s">
        <v>43</v>
      </c>
      <c r="EC21" s="33" t="s">
        <v>80</v>
      </c>
      <c r="ED21" s="33" t="s">
        <v>52</v>
      </c>
      <c r="EE21" s="33" t="s">
        <v>1149</v>
      </c>
      <c r="EG21" s="33" t="s">
        <v>308</v>
      </c>
      <c r="EH21" s="33" t="s">
        <v>309</v>
      </c>
      <c r="EJ21" s="33" t="s">
        <v>54</v>
      </c>
      <c r="EM21" s="33" t="s">
        <v>72</v>
      </c>
      <c r="EP21" s="33" t="s">
        <v>1150</v>
      </c>
      <c r="EQ21" s="33" t="s">
        <v>859</v>
      </c>
      <c r="ER21" s="33" t="s">
        <v>55</v>
      </c>
      <c r="EU21" s="33" t="s">
        <v>406</v>
      </c>
      <c r="FA21" s="33" t="s">
        <v>57</v>
      </c>
      <c r="FC21" s="33" t="s">
        <v>1151</v>
      </c>
      <c r="FD21" s="33" t="s">
        <v>57</v>
      </c>
      <c r="FF21" s="33" t="s">
        <v>1132</v>
      </c>
      <c r="FG21" s="33" t="s">
        <v>93</v>
      </c>
      <c r="FH21" s="33" t="s">
        <v>929</v>
      </c>
      <c r="FI21" s="33" t="s">
        <v>1152</v>
      </c>
      <c r="FJ21" s="33" t="s">
        <v>960</v>
      </c>
      <c r="FL21" s="33" t="s">
        <v>866</v>
      </c>
      <c r="FN21" s="33" t="s">
        <v>866</v>
      </c>
      <c r="FQ21" s="33" t="s">
        <v>867</v>
      </c>
      <c r="FS21" s="33" t="s">
        <v>868</v>
      </c>
      <c r="FT21" s="33" t="s">
        <v>1153</v>
      </c>
      <c r="FU21" s="33" t="s">
        <v>950</v>
      </c>
      <c r="FV21" s="33" t="s">
        <v>1154</v>
      </c>
      <c r="FW21" s="33" t="s">
        <v>526</v>
      </c>
      <c r="FX21" s="33">
        <v>0</v>
      </c>
      <c r="FY21" s="33">
        <v>0</v>
      </c>
      <c r="FZ21" s="33">
        <v>0</v>
      </c>
      <c r="GA21" s="33">
        <v>1</v>
      </c>
      <c r="GB21" s="33">
        <v>1</v>
      </c>
      <c r="GC21" s="33">
        <v>0</v>
      </c>
      <c r="GD21" s="33">
        <v>1</v>
      </c>
      <c r="GE21" s="33">
        <v>0</v>
      </c>
      <c r="GF21" s="33" t="s">
        <v>872</v>
      </c>
      <c r="GG21" s="33" t="s">
        <v>872</v>
      </c>
      <c r="GH21" s="33" t="s">
        <v>872</v>
      </c>
      <c r="GI21" s="33" t="s">
        <v>872</v>
      </c>
      <c r="GJ21" s="33" t="s">
        <v>872</v>
      </c>
      <c r="GK21" s="33" t="s">
        <v>872</v>
      </c>
      <c r="GL21" s="33" t="s">
        <v>872</v>
      </c>
      <c r="GM21" s="33" t="s">
        <v>872</v>
      </c>
      <c r="GN21" s="33" t="s">
        <v>872</v>
      </c>
      <c r="GO21" s="33" t="s">
        <v>872</v>
      </c>
      <c r="GP21" s="33" t="s">
        <v>1155</v>
      </c>
      <c r="GQ21" s="33" t="s">
        <v>872</v>
      </c>
      <c r="GR21" s="33" t="s">
        <v>1156</v>
      </c>
    </row>
    <row r="22" spans="1:200" s="33" customFormat="1" x14ac:dyDescent="0.2">
      <c r="A22" s="33">
        <v>1029</v>
      </c>
      <c r="B22" s="34">
        <v>45824.642118055599</v>
      </c>
      <c r="C22" s="34">
        <v>45825.365601851903</v>
      </c>
      <c r="D22" s="33" t="s">
        <v>844</v>
      </c>
      <c r="F22" s="34"/>
      <c r="G22" s="33" t="s">
        <v>845</v>
      </c>
      <c r="H22" s="33" t="s">
        <v>58</v>
      </c>
      <c r="I22" s="33" t="s">
        <v>83</v>
      </c>
      <c r="J22" s="33" t="s">
        <v>58</v>
      </c>
      <c r="K22" s="33" t="s">
        <v>83</v>
      </c>
      <c r="L22" s="33" t="s">
        <v>59</v>
      </c>
      <c r="M22" s="33" t="s">
        <v>69</v>
      </c>
      <c r="N22" s="33" t="s">
        <v>37</v>
      </c>
      <c r="O22" s="33" t="s">
        <v>847</v>
      </c>
      <c r="P22" s="33" t="s">
        <v>874</v>
      </c>
      <c r="Q22" s="33" t="s">
        <v>875</v>
      </c>
      <c r="R22" s="33" t="s">
        <v>38</v>
      </c>
      <c r="S22" s="33" t="s">
        <v>38</v>
      </c>
      <c r="T22" s="33" t="s">
        <v>38</v>
      </c>
      <c r="U22" s="33" t="s">
        <v>78</v>
      </c>
      <c r="V22" s="33" t="s">
        <v>78</v>
      </c>
      <c r="W22" s="33" t="s">
        <v>38</v>
      </c>
      <c r="AF22" s="33" t="s">
        <v>41</v>
      </c>
      <c r="AG22" s="33" t="s">
        <v>41</v>
      </c>
      <c r="AH22" s="33" t="s">
        <v>41</v>
      </c>
      <c r="AI22" s="33" t="s">
        <v>62</v>
      </c>
      <c r="AJ22" s="33" t="s">
        <v>62</v>
      </c>
      <c r="AL22" s="33" t="s">
        <v>43</v>
      </c>
      <c r="AM22" s="33" t="s">
        <v>43</v>
      </c>
      <c r="AN22" s="33" t="s">
        <v>43</v>
      </c>
      <c r="AO22" s="33" t="s">
        <v>43</v>
      </c>
      <c r="AP22" s="33" t="s">
        <v>79</v>
      </c>
      <c r="AQ22" s="33" t="s">
        <v>79</v>
      </c>
      <c r="AR22" s="33" t="s">
        <v>43</v>
      </c>
      <c r="AZ22" s="33" t="s">
        <v>43</v>
      </c>
      <c r="BA22" s="33" t="s">
        <v>43</v>
      </c>
      <c r="BB22" s="33" t="s">
        <v>43</v>
      </c>
      <c r="BC22" s="33" t="s">
        <v>43</v>
      </c>
      <c r="BD22" s="33" t="s">
        <v>70</v>
      </c>
      <c r="BE22" s="33" t="s">
        <v>73</v>
      </c>
      <c r="BF22" s="33" t="s">
        <v>43</v>
      </c>
      <c r="BK22" s="33" t="s">
        <v>1157</v>
      </c>
      <c r="BM22" s="33" t="s">
        <v>877</v>
      </c>
      <c r="BN22" s="33" t="s">
        <v>308</v>
      </c>
      <c r="BO22" s="33" t="s">
        <v>851</v>
      </c>
      <c r="BP22" s="33" t="s">
        <v>851</v>
      </c>
      <c r="BQ22" s="33" t="s">
        <v>851</v>
      </c>
      <c r="BR22" s="33" t="s">
        <v>851</v>
      </c>
      <c r="BS22" s="33" t="s">
        <v>878</v>
      </c>
      <c r="BT22" s="33" t="s">
        <v>42</v>
      </c>
      <c r="BU22" s="36"/>
      <c r="BV22" s="36"/>
      <c r="BW22" s="36"/>
      <c r="BX22" s="36"/>
      <c r="BY22" s="33" t="s">
        <v>980</v>
      </c>
      <c r="BZ22" s="36"/>
      <c r="CA22" s="33" t="s">
        <v>43</v>
      </c>
      <c r="CB22" s="33" t="s">
        <v>43</v>
      </c>
      <c r="CC22" s="33" t="s">
        <v>43</v>
      </c>
      <c r="CD22" s="33" t="s">
        <v>43</v>
      </c>
      <c r="CE22" s="33" t="s">
        <v>46</v>
      </c>
      <c r="CF22" s="33" t="s">
        <v>46</v>
      </c>
      <c r="CH22"/>
      <c r="CM22" s="33" t="s">
        <v>921</v>
      </c>
      <c r="CN22" s="33" t="s">
        <v>921</v>
      </c>
      <c r="CP22" s="33" t="s">
        <v>43</v>
      </c>
      <c r="CQ22" s="33" t="s">
        <v>43</v>
      </c>
      <c r="CR22" s="33" t="s">
        <v>43</v>
      </c>
      <c r="CS22" s="33" t="s">
        <v>43</v>
      </c>
      <c r="CT22" s="33" t="s">
        <v>855</v>
      </c>
      <c r="CU22" s="33" t="s">
        <v>43</v>
      </c>
      <c r="CV22" s="33" t="s">
        <v>43</v>
      </c>
      <c r="CW22" s="33" t="s">
        <v>43</v>
      </c>
      <c r="CX22" s="33" t="s">
        <v>43</v>
      </c>
      <c r="CY22" s="33" t="s">
        <v>854</v>
      </c>
      <c r="CZ22" s="33" t="s">
        <v>43</v>
      </c>
      <c r="DA22" s="33" t="s">
        <v>43</v>
      </c>
      <c r="DB22" s="33" t="s">
        <v>43</v>
      </c>
      <c r="DC22" s="33" t="s">
        <v>43</v>
      </c>
      <c r="DD22" s="33" t="s">
        <v>854</v>
      </c>
      <c r="DE22" s="33" t="s">
        <v>43</v>
      </c>
      <c r="DF22" s="33" t="s">
        <v>43</v>
      </c>
      <c r="DG22" s="33" t="s">
        <v>43</v>
      </c>
      <c r="DH22" s="33" t="s">
        <v>43</v>
      </c>
      <c r="DI22" s="33" t="s">
        <v>854</v>
      </c>
      <c r="DK22" s="33" t="s">
        <v>47</v>
      </c>
      <c r="DL22" s="33" t="s">
        <v>47</v>
      </c>
      <c r="DM22" s="33" t="s">
        <v>48</v>
      </c>
      <c r="DN22" s="33" t="s">
        <v>1082</v>
      </c>
      <c r="DR22" s="33" t="s">
        <v>71</v>
      </c>
      <c r="DS22" s="33" t="s">
        <v>956</v>
      </c>
      <c r="DT22" s="33" t="s">
        <v>43</v>
      </c>
      <c r="DU22" s="33" t="s">
        <v>43</v>
      </c>
      <c r="DV22" s="33" t="s">
        <v>43</v>
      </c>
      <c r="DW22" s="33" t="s">
        <v>43</v>
      </c>
      <c r="DX22" s="33" t="s">
        <v>51</v>
      </c>
      <c r="DY22" s="33" t="s">
        <v>1158</v>
      </c>
      <c r="DZ22" s="33" t="s">
        <v>43</v>
      </c>
      <c r="EA22" s="33" t="s">
        <v>43</v>
      </c>
      <c r="EB22" s="33" t="s">
        <v>43</v>
      </c>
      <c r="EC22" s="33" t="s">
        <v>43</v>
      </c>
      <c r="ED22" s="33" t="s">
        <v>80</v>
      </c>
      <c r="EE22" s="33" t="s">
        <v>944</v>
      </c>
      <c r="EG22" s="33" t="s">
        <v>309</v>
      </c>
      <c r="EH22" s="33" t="s">
        <v>309</v>
      </c>
      <c r="EJ22" s="33" t="s">
        <v>72</v>
      </c>
      <c r="EM22" s="33" t="s">
        <v>102</v>
      </c>
      <c r="EP22" s="33" t="s">
        <v>1159</v>
      </c>
      <c r="EQ22" s="33" t="s">
        <v>859</v>
      </c>
      <c r="ER22" s="33" t="s">
        <v>55</v>
      </c>
      <c r="FA22" s="33" t="s">
        <v>57</v>
      </c>
      <c r="FC22" s="33" t="s">
        <v>1160</v>
      </c>
      <c r="FD22" s="33" t="s">
        <v>57</v>
      </c>
      <c r="FF22" s="33" t="s">
        <v>1161</v>
      </c>
      <c r="FG22" s="33" t="s">
        <v>57</v>
      </c>
      <c r="FK22" s="33" t="s">
        <v>1162</v>
      </c>
      <c r="FL22" s="33" t="s">
        <v>1163</v>
      </c>
      <c r="FM22" s="33" t="s">
        <v>933</v>
      </c>
      <c r="FN22" s="33" t="s">
        <v>932</v>
      </c>
      <c r="FO22" s="33" t="s">
        <v>1164</v>
      </c>
      <c r="FP22" s="36"/>
      <c r="FQ22" s="33" t="s">
        <v>935</v>
      </c>
      <c r="FR22" s="33" t="s">
        <v>960</v>
      </c>
      <c r="FS22" s="36"/>
      <c r="FT22" s="33" t="s">
        <v>891</v>
      </c>
      <c r="FU22" s="33" t="s">
        <v>870</v>
      </c>
      <c r="FV22" s="33" t="s">
        <v>1165</v>
      </c>
      <c r="FW22" s="33" t="s">
        <v>527</v>
      </c>
      <c r="FX22" s="33">
        <v>0</v>
      </c>
      <c r="FY22" s="33">
        <v>0</v>
      </c>
      <c r="FZ22" s="33">
        <v>0</v>
      </c>
      <c r="GA22" s="33">
        <v>0</v>
      </c>
      <c r="GB22" s="33">
        <v>0</v>
      </c>
      <c r="GC22" s="33">
        <v>0</v>
      </c>
      <c r="GD22" s="33">
        <v>0</v>
      </c>
      <c r="GE22" s="33">
        <v>0</v>
      </c>
      <c r="GF22" s="33" t="s">
        <v>872</v>
      </c>
      <c r="GG22" s="33" t="s">
        <v>872</v>
      </c>
      <c r="GH22" s="33" t="s">
        <v>872</v>
      </c>
      <c r="GI22" s="33" t="s">
        <v>872</v>
      </c>
      <c r="GJ22" s="33" t="s">
        <v>872</v>
      </c>
      <c r="GK22" s="33" t="s">
        <v>872</v>
      </c>
      <c r="GL22" s="33" t="s">
        <v>872</v>
      </c>
      <c r="GM22" s="33" t="s">
        <v>872</v>
      </c>
      <c r="GN22" s="33" t="s">
        <v>872</v>
      </c>
      <c r="GO22" s="33" t="s">
        <v>872</v>
      </c>
      <c r="GP22" s="33" t="s">
        <v>872</v>
      </c>
      <c r="GQ22" s="33" t="s">
        <v>872</v>
      </c>
      <c r="GR22" s="33" t="s">
        <v>872</v>
      </c>
    </row>
    <row r="23" spans="1:200" s="33" customFormat="1" x14ac:dyDescent="0.2">
      <c r="A23" s="33">
        <v>1263</v>
      </c>
      <c r="B23" s="34">
        <v>45832.431064814802</v>
      </c>
      <c r="C23" s="34">
        <v>45832.457893518498</v>
      </c>
      <c r="D23" s="33" t="s">
        <v>844</v>
      </c>
      <c r="F23" s="34"/>
      <c r="G23" s="33" t="s">
        <v>845</v>
      </c>
      <c r="H23" s="33" t="s">
        <v>58</v>
      </c>
      <c r="I23" s="33" t="s">
        <v>33</v>
      </c>
      <c r="J23" s="33" t="s">
        <v>34</v>
      </c>
      <c r="K23" s="33" t="s">
        <v>34</v>
      </c>
      <c r="L23" s="33" t="s">
        <v>89</v>
      </c>
      <c r="M23" s="33" t="s">
        <v>92</v>
      </c>
      <c r="N23" s="33" t="s">
        <v>96</v>
      </c>
      <c r="O23" s="33" t="s">
        <v>847</v>
      </c>
      <c r="P23" s="33" t="s">
        <v>874</v>
      </c>
      <c r="Q23" s="33" t="s">
        <v>875</v>
      </c>
      <c r="R23" s="33" t="s">
        <v>39</v>
      </c>
      <c r="S23" s="33" t="s">
        <v>38</v>
      </c>
      <c r="T23" s="33" t="s">
        <v>38</v>
      </c>
      <c r="U23" s="33" t="s">
        <v>39</v>
      </c>
      <c r="V23" s="33" t="s">
        <v>39</v>
      </c>
      <c r="W23" s="33" t="s">
        <v>39</v>
      </c>
      <c r="X23" s="33" t="s">
        <v>1166</v>
      </c>
      <c r="AA23" s="33" t="s">
        <v>1166</v>
      </c>
      <c r="AB23" s="33" t="s">
        <v>914</v>
      </c>
      <c r="AC23" s="33" t="s">
        <v>914</v>
      </c>
      <c r="AD23" s="33" t="s">
        <v>1167</v>
      </c>
      <c r="AF23" s="33" t="s">
        <v>42</v>
      </c>
      <c r="AG23" s="33" t="s">
        <v>41</v>
      </c>
      <c r="AH23" s="33" t="s">
        <v>41</v>
      </c>
      <c r="AI23" s="33" t="s">
        <v>42</v>
      </c>
      <c r="AJ23" s="33" t="s">
        <v>42</v>
      </c>
      <c r="AL23" s="33" t="s">
        <v>44</v>
      </c>
      <c r="AM23" s="33" t="s">
        <v>43</v>
      </c>
      <c r="AN23" s="33" t="s">
        <v>43</v>
      </c>
      <c r="AO23" s="33" t="s">
        <v>44</v>
      </c>
      <c r="AP23" s="33" t="s">
        <v>44</v>
      </c>
      <c r="AQ23" s="33" t="s">
        <v>44</v>
      </c>
      <c r="AR23" s="33" t="s">
        <v>44</v>
      </c>
      <c r="AS23" s="33" t="s">
        <v>1168</v>
      </c>
      <c r="AV23" s="33" t="s">
        <v>1168</v>
      </c>
      <c r="AW23" s="33" t="s">
        <v>1169</v>
      </c>
      <c r="AX23" s="33" t="s">
        <v>995</v>
      </c>
      <c r="AZ23" s="33" t="s">
        <v>45</v>
      </c>
      <c r="BA23" s="33" t="s">
        <v>43</v>
      </c>
      <c r="BB23" s="33" t="s">
        <v>43</v>
      </c>
      <c r="BC23" s="33" t="s">
        <v>45</v>
      </c>
      <c r="BD23" s="33" t="s">
        <v>45</v>
      </c>
      <c r="BE23" s="33" t="s">
        <v>70</v>
      </c>
      <c r="BF23" s="33" t="s">
        <v>45</v>
      </c>
      <c r="BG23" s="33" t="s">
        <v>918</v>
      </c>
      <c r="BJ23" s="33" t="s">
        <v>918</v>
      </c>
      <c r="BK23" s="33" t="s">
        <v>918</v>
      </c>
      <c r="BL23" s="33" t="s">
        <v>1035</v>
      </c>
      <c r="BM23" s="33" t="s">
        <v>877</v>
      </c>
      <c r="BN23" s="33" t="s">
        <v>308</v>
      </c>
      <c r="BO23" s="33" t="s">
        <v>42</v>
      </c>
      <c r="BP23" s="33" t="s">
        <v>851</v>
      </c>
      <c r="BQ23" s="33" t="s">
        <v>851</v>
      </c>
      <c r="BR23" s="33" t="s">
        <v>42</v>
      </c>
      <c r="BS23" s="33" t="s">
        <v>42</v>
      </c>
      <c r="BT23" s="33" t="s">
        <v>42</v>
      </c>
      <c r="CA23" s="33" t="s">
        <v>74</v>
      </c>
      <c r="CB23" s="33" t="s">
        <v>43</v>
      </c>
      <c r="CC23" s="33" t="s">
        <v>43</v>
      </c>
      <c r="CD23" s="33" t="s">
        <v>74</v>
      </c>
      <c r="CE23" s="33" t="s">
        <v>74</v>
      </c>
      <c r="CF23" s="33" t="s">
        <v>99</v>
      </c>
      <c r="CG23" s="33" t="s">
        <v>91</v>
      </c>
      <c r="CH23" s="36"/>
      <c r="CI23" s="36"/>
      <c r="CJ23" s="33" t="s">
        <v>91</v>
      </c>
      <c r="CK23" s="33" t="s">
        <v>91</v>
      </c>
      <c r="CL23" s="36"/>
      <c r="CM23" s="33" t="s">
        <v>1170</v>
      </c>
      <c r="CN23" s="33" t="s">
        <v>1171</v>
      </c>
      <c r="CP23" s="33" t="s">
        <v>854</v>
      </c>
      <c r="CQ23" s="33" t="s">
        <v>43</v>
      </c>
      <c r="CR23" s="33" t="s">
        <v>43</v>
      </c>
      <c r="CS23" s="33" t="s">
        <v>854</v>
      </c>
      <c r="CT23" s="33" t="s">
        <v>855</v>
      </c>
      <c r="CU23" s="33" t="s">
        <v>855</v>
      </c>
      <c r="CV23" s="33" t="s">
        <v>43</v>
      </c>
      <c r="CW23" s="33" t="s">
        <v>43</v>
      </c>
      <c r="CX23" s="33" t="s">
        <v>855</v>
      </c>
      <c r="CY23" s="33" t="s">
        <v>855</v>
      </c>
      <c r="CZ23" s="33" t="s">
        <v>855</v>
      </c>
      <c r="DA23" s="33" t="s">
        <v>43</v>
      </c>
      <c r="DB23" s="33" t="s">
        <v>43</v>
      </c>
      <c r="DC23" s="33" t="s">
        <v>855</v>
      </c>
      <c r="DD23" s="33" t="s">
        <v>855</v>
      </c>
      <c r="DE23" s="33" t="s">
        <v>854</v>
      </c>
      <c r="DF23" s="33" t="s">
        <v>43</v>
      </c>
      <c r="DG23" s="33" t="s">
        <v>43</v>
      </c>
      <c r="DH23" s="33" t="s">
        <v>854</v>
      </c>
      <c r="DI23" s="33" t="s">
        <v>855</v>
      </c>
      <c r="DK23" s="33" t="s">
        <v>537</v>
      </c>
      <c r="DL23" s="33" t="s">
        <v>537</v>
      </c>
      <c r="DO23" s="33" t="s">
        <v>97</v>
      </c>
      <c r="DP23" s="33" t="s">
        <v>98</v>
      </c>
      <c r="DR23" s="33" t="s">
        <v>75</v>
      </c>
      <c r="DT23" s="33" t="s">
        <v>51</v>
      </c>
      <c r="DU23" s="33" t="s">
        <v>43</v>
      </c>
      <c r="DV23" s="33" t="s">
        <v>43</v>
      </c>
      <c r="DW23" s="33" t="s">
        <v>51</v>
      </c>
      <c r="DX23" s="33" t="s">
        <v>51</v>
      </c>
      <c r="DY23" s="33" t="s">
        <v>1172</v>
      </c>
      <c r="DZ23" s="33" t="s">
        <v>80</v>
      </c>
      <c r="EA23" s="33" t="s">
        <v>43</v>
      </c>
      <c r="EB23" s="33" t="s">
        <v>43</v>
      </c>
      <c r="EC23" s="33" t="s">
        <v>80</v>
      </c>
      <c r="ED23" s="33" t="s">
        <v>80</v>
      </c>
      <c r="EE23" s="33" t="s">
        <v>1173</v>
      </c>
      <c r="EG23" s="33" t="s">
        <v>309</v>
      </c>
      <c r="EH23" s="33" t="s">
        <v>309</v>
      </c>
      <c r="EJ23" s="33" t="s">
        <v>72</v>
      </c>
      <c r="EM23" s="33" t="s">
        <v>54</v>
      </c>
      <c r="EP23" s="33" t="s">
        <v>1174</v>
      </c>
      <c r="EQ23" s="33" t="s">
        <v>885</v>
      </c>
      <c r="ER23" s="33" t="s">
        <v>55</v>
      </c>
      <c r="EU23" s="33" t="s">
        <v>407</v>
      </c>
      <c r="FA23" s="33" t="s">
        <v>93</v>
      </c>
      <c r="FB23" s="33" t="s">
        <v>960</v>
      </c>
      <c r="FD23" s="33" t="s">
        <v>57</v>
      </c>
      <c r="FF23" s="33" t="s">
        <v>1175</v>
      </c>
      <c r="FG23" s="33" t="s">
        <v>57</v>
      </c>
      <c r="FK23" s="33" t="s">
        <v>1176</v>
      </c>
      <c r="FL23" s="33" t="s">
        <v>932</v>
      </c>
      <c r="FM23" s="33" t="s">
        <v>1177</v>
      </c>
      <c r="FN23" s="33" t="s">
        <v>932</v>
      </c>
      <c r="FO23" s="33" t="s">
        <v>934</v>
      </c>
      <c r="FQ23" s="33" t="s">
        <v>935</v>
      </c>
      <c r="FR23" s="33" t="s">
        <v>1178</v>
      </c>
      <c r="FT23" s="33" t="s">
        <v>869</v>
      </c>
      <c r="FU23" s="33" t="s">
        <v>1179</v>
      </c>
      <c r="FV23" s="33" t="s">
        <v>1180</v>
      </c>
      <c r="FW23" s="33" t="s">
        <v>527</v>
      </c>
      <c r="FX23" s="33">
        <v>1</v>
      </c>
      <c r="FY23" s="33">
        <v>0</v>
      </c>
      <c r="FZ23" s="33">
        <v>0</v>
      </c>
      <c r="GA23" s="33">
        <v>1</v>
      </c>
      <c r="GB23" s="33">
        <v>1</v>
      </c>
      <c r="GC23" s="33">
        <v>1</v>
      </c>
      <c r="GD23" s="33">
        <v>1</v>
      </c>
      <c r="GE23" s="33">
        <v>0</v>
      </c>
      <c r="GF23" s="33" t="s">
        <v>872</v>
      </c>
      <c r="GG23" s="33" t="s">
        <v>872</v>
      </c>
      <c r="GH23" s="33" t="s">
        <v>872</v>
      </c>
      <c r="GI23" s="33" t="s">
        <v>872</v>
      </c>
      <c r="GJ23" s="33" t="s">
        <v>872</v>
      </c>
      <c r="GK23" s="33" t="s">
        <v>872</v>
      </c>
      <c r="GL23" s="33" t="s">
        <v>872</v>
      </c>
      <c r="GM23" s="33" t="s">
        <v>872</v>
      </c>
      <c r="GN23" s="33" t="s">
        <v>872</v>
      </c>
      <c r="GO23" s="33" t="s">
        <v>872</v>
      </c>
      <c r="GP23" s="33" t="s">
        <v>872</v>
      </c>
      <c r="GQ23" s="33" t="s">
        <v>872</v>
      </c>
      <c r="GR23" s="33" t="s">
        <v>872</v>
      </c>
    </row>
    <row r="24" spans="1:200" s="33" customFormat="1" x14ac:dyDescent="0.2">
      <c r="A24" s="33">
        <v>1271</v>
      </c>
      <c r="B24" s="34">
        <v>45832.5414467593</v>
      </c>
      <c r="C24" s="34">
        <v>45832.553749999999</v>
      </c>
      <c r="D24" s="33" t="s">
        <v>844</v>
      </c>
      <c r="F24" s="34"/>
      <c r="G24" s="33" t="s">
        <v>845</v>
      </c>
      <c r="H24" s="33" t="s">
        <v>58</v>
      </c>
      <c r="I24" s="33" t="s">
        <v>58</v>
      </c>
      <c r="J24" s="33" t="s">
        <v>34</v>
      </c>
      <c r="K24" s="33" t="s">
        <v>34</v>
      </c>
      <c r="L24" s="33" t="s">
        <v>35</v>
      </c>
      <c r="M24" s="33" t="s">
        <v>92</v>
      </c>
      <c r="N24" s="33" t="s">
        <v>61</v>
      </c>
      <c r="O24" s="33" t="s">
        <v>875</v>
      </c>
      <c r="P24" s="33" t="s">
        <v>874</v>
      </c>
      <c r="Q24" s="33" t="s">
        <v>875</v>
      </c>
      <c r="R24" s="33" t="s">
        <v>39</v>
      </c>
      <c r="S24" s="33" t="s">
        <v>38</v>
      </c>
      <c r="T24" s="33" t="s">
        <v>38</v>
      </c>
      <c r="U24" s="33" t="s">
        <v>40</v>
      </c>
      <c r="V24" s="33" t="s">
        <v>40</v>
      </c>
      <c r="W24" s="33" t="s">
        <v>38</v>
      </c>
      <c r="X24" s="33" t="s">
        <v>951</v>
      </c>
      <c r="AA24" s="33" t="s">
        <v>975</v>
      </c>
      <c r="AB24" s="33" t="s">
        <v>975</v>
      </c>
      <c r="AD24" s="33" t="s">
        <v>1181</v>
      </c>
      <c r="AF24" s="33" t="s">
        <v>42</v>
      </c>
      <c r="AG24" s="33" t="s">
        <v>41</v>
      </c>
      <c r="AH24" s="33" t="s">
        <v>41</v>
      </c>
      <c r="AI24" s="33" t="s">
        <v>41</v>
      </c>
      <c r="AJ24" s="33" t="s">
        <v>41</v>
      </c>
      <c r="AL24" s="33" t="s">
        <v>63</v>
      </c>
      <c r="AM24" s="33" t="s">
        <v>43</v>
      </c>
      <c r="AN24" s="33" t="s">
        <v>43</v>
      </c>
      <c r="AO24" s="33" t="s">
        <v>63</v>
      </c>
      <c r="AP24" s="33" t="s">
        <v>63</v>
      </c>
      <c r="AQ24" s="33" t="s">
        <v>63</v>
      </c>
      <c r="AR24" s="33" t="s">
        <v>43</v>
      </c>
      <c r="AS24" s="33" t="s">
        <v>1182</v>
      </c>
      <c r="AV24" s="33" t="s">
        <v>1183</v>
      </c>
      <c r="AW24" s="33" t="s">
        <v>1184</v>
      </c>
      <c r="AX24" s="33" t="s">
        <v>1185</v>
      </c>
      <c r="AZ24" s="33" t="s">
        <v>45</v>
      </c>
      <c r="BA24" s="33" t="s">
        <v>43</v>
      </c>
      <c r="BB24" s="33" t="s">
        <v>43</v>
      </c>
      <c r="BC24" s="33" t="s">
        <v>45</v>
      </c>
      <c r="BD24" s="33" t="s">
        <v>45</v>
      </c>
      <c r="BE24" s="33" t="s">
        <v>70</v>
      </c>
      <c r="BF24" s="33" t="s">
        <v>43</v>
      </c>
      <c r="BG24" s="33" t="s">
        <v>1186</v>
      </c>
      <c r="BJ24" s="33" t="s">
        <v>1187</v>
      </c>
      <c r="BK24" s="33" t="s">
        <v>1187</v>
      </c>
      <c r="BL24" s="33" t="s">
        <v>1188</v>
      </c>
      <c r="BM24" s="33" t="s">
        <v>877</v>
      </c>
      <c r="BN24" s="33" t="s">
        <v>308</v>
      </c>
      <c r="BO24" s="33" t="s">
        <v>42</v>
      </c>
      <c r="BP24" s="33" t="s">
        <v>851</v>
      </c>
      <c r="BQ24" s="33" t="s">
        <v>851</v>
      </c>
      <c r="BR24" s="33" t="s">
        <v>42</v>
      </c>
      <c r="BS24" s="33" t="s">
        <v>42</v>
      </c>
      <c r="BT24" s="33" t="s">
        <v>878</v>
      </c>
      <c r="BU24" s="36"/>
      <c r="BV24" s="36"/>
      <c r="BW24" s="36"/>
      <c r="BX24" s="36"/>
      <c r="BY24" s="36"/>
      <c r="BZ24" s="33" t="s">
        <v>897</v>
      </c>
      <c r="CA24" s="33" t="s">
        <v>74</v>
      </c>
      <c r="CB24" s="33" t="s">
        <v>43</v>
      </c>
      <c r="CC24" s="33" t="s">
        <v>43</v>
      </c>
      <c r="CD24" s="33" t="s">
        <v>86</v>
      </c>
      <c r="CE24" s="33" t="s">
        <v>86</v>
      </c>
      <c r="CF24" s="33" t="s">
        <v>86</v>
      </c>
      <c r="CG24" s="33" t="s">
        <v>50</v>
      </c>
      <c r="CH24"/>
      <c r="CM24" s="33" t="s">
        <v>1189</v>
      </c>
      <c r="CN24" s="33" t="s">
        <v>921</v>
      </c>
      <c r="CP24" s="33" t="s">
        <v>855</v>
      </c>
      <c r="CQ24" s="33" t="s">
        <v>43</v>
      </c>
      <c r="CR24" s="33" t="s">
        <v>43</v>
      </c>
      <c r="CS24" s="33" t="s">
        <v>855</v>
      </c>
      <c r="CT24" s="33" t="s">
        <v>855</v>
      </c>
      <c r="CU24" s="33" t="s">
        <v>855</v>
      </c>
      <c r="CV24" s="33" t="s">
        <v>43</v>
      </c>
      <c r="CW24" s="33" t="s">
        <v>43</v>
      </c>
      <c r="CX24" s="33" t="s">
        <v>855</v>
      </c>
      <c r="CY24" s="33" t="s">
        <v>855</v>
      </c>
      <c r="CZ24" s="33" t="s">
        <v>855</v>
      </c>
      <c r="DA24" s="33" t="s">
        <v>43</v>
      </c>
      <c r="DB24" s="33" t="s">
        <v>43</v>
      </c>
      <c r="DC24" s="33" t="s">
        <v>855</v>
      </c>
      <c r="DD24" s="33" t="s">
        <v>855</v>
      </c>
      <c r="DE24" s="33" t="s">
        <v>855</v>
      </c>
      <c r="DF24" s="33" t="s">
        <v>43</v>
      </c>
      <c r="DG24" s="33" t="s">
        <v>43</v>
      </c>
      <c r="DH24" s="33" t="s">
        <v>855</v>
      </c>
      <c r="DI24" s="33" t="s">
        <v>855</v>
      </c>
      <c r="DK24" s="33" t="s">
        <v>539</v>
      </c>
      <c r="DL24" s="33" t="s">
        <v>540</v>
      </c>
      <c r="DO24" s="33" t="s">
        <v>97</v>
      </c>
      <c r="DP24" s="33" t="s">
        <v>98</v>
      </c>
      <c r="DR24" s="33" t="s">
        <v>75</v>
      </c>
      <c r="DT24" s="33" t="s">
        <v>64</v>
      </c>
      <c r="DU24" s="33" t="s">
        <v>43</v>
      </c>
      <c r="DV24" s="33" t="s">
        <v>43</v>
      </c>
      <c r="DW24" s="33" t="s">
        <v>64</v>
      </c>
      <c r="DX24" s="33" t="s">
        <v>64</v>
      </c>
      <c r="DY24" s="33" t="s">
        <v>1037</v>
      </c>
      <c r="DZ24" s="33" t="s">
        <v>52</v>
      </c>
      <c r="EA24" s="33" t="s">
        <v>43</v>
      </c>
      <c r="EB24" s="33" t="s">
        <v>43</v>
      </c>
      <c r="EC24" s="33" t="s">
        <v>65</v>
      </c>
      <c r="ED24" s="33" t="s">
        <v>65</v>
      </c>
      <c r="EE24" s="33" t="s">
        <v>1190</v>
      </c>
      <c r="EG24" s="33" t="s">
        <v>309</v>
      </c>
      <c r="EH24" s="33" t="s">
        <v>309</v>
      </c>
      <c r="EJ24" s="33" t="s">
        <v>72</v>
      </c>
      <c r="EM24" s="33" t="s">
        <v>72</v>
      </c>
      <c r="EP24" s="33" t="s">
        <v>1191</v>
      </c>
      <c r="EQ24" s="33" t="s">
        <v>76</v>
      </c>
      <c r="ER24" s="33" t="s">
        <v>55</v>
      </c>
      <c r="EU24" s="33" t="s">
        <v>41</v>
      </c>
      <c r="FA24" s="33" t="s">
        <v>93</v>
      </c>
      <c r="FB24" s="33" t="s">
        <v>960</v>
      </c>
      <c r="FD24" s="33" t="s">
        <v>57</v>
      </c>
      <c r="FF24" s="33" t="s">
        <v>1192</v>
      </c>
      <c r="FG24" s="33" t="s">
        <v>57</v>
      </c>
      <c r="FK24" s="33" t="s">
        <v>1193</v>
      </c>
      <c r="FL24" s="33" t="s">
        <v>866</v>
      </c>
      <c r="FN24" s="33" t="s">
        <v>932</v>
      </c>
      <c r="FO24" s="33" t="s">
        <v>934</v>
      </c>
      <c r="FP24" s="36"/>
      <c r="FQ24" s="33" t="s">
        <v>974</v>
      </c>
      <c r="FR24" s="33" t="s">
        <v>1194</v>
      </c>
      <c r="FT24" s="33" t="s">
        <v>869</v>
      </c>
      <c r="FU24" s="33" t="s">
        <v>937</v>
      </c>
      <c r="FV24" s="33" t="s">
        <v>870</v>
      </c>
      <c r="FW24" s="33" t="s">
        <v>527</v>
      </c>
      <c r="FX24" s="33">
        <v>1</v>
      </c>
      <c r="FY24" s="33">
        <v>0</v>
      </c>
      <c r="FZ24" s="33">
        <v>0</v>
      </c>
      <c r="GA24" s="33">
        <v>1</v>
      </c>
      <c r="GB24" s="33">
        <v>1</v>
      </c>
      <c r="GC24" s="33">
        <v>0</v>
      </c>
      <c r="GD24" s="33">
        <v>1</v>
      </c>
      <c r="GE24" s="33">
        <v>0</v>
      </c>
      <c r="GF24" s="33" t="s">
        <v>872</v>
      </c>
      <c r="GG24" s="33" t="s">
        <v>872</v>
      </c>
      <c r="GH24" s="33" t="s">
        <v>872</v>
      </c>
      <c r="GI24" s="33" t="s">
        <v>872</v>
      </c>
      <c r="GJ24" s="33" t="s">
        <v>872</v>
      </c>
      <c r="GK24" s="33" t="s">
        <v>872</v>
      </c>
      <c r="GL24" s="33" t="s">
        <v>872</v>
      </c>
      <c r="GM24" s="33" t="s">
        <v>872</v>
      </c>
      <c r="GN24" s="33" t="s">
        <v>872</v>
      </c>
      <c r="GO24" s="33" t="s">
        <v>872</v>
      </c>
      <c r="GP24" s="33" t="s">
        <v>872</v>
      </c>
      <c r="GQ24" s="33" t="s">
        <v>872</v>
      </c>
      <c r="GR24" s="33" t="s">
        <v>872</v>
      </c>
    </row>
    <row r="25" spans="1:200" s="33" customFormat="1" x14ac:dyDescent="0.2">
      <c r="A25" s="33">
        <v>1291</v>
      </c>
      <c r="B25" s="34">
        <v>45832.618506944404</v>
      </c>
      <c r="C25" s="34">
        <v>45832.660312499997</v>
      </c>
      <c r="D25" s="33" t="s">
        <v>844</v>
      </c>
      <c r="F25" s="34"/>
      <c r="G25" s="33" t="s">
        <v>845</v>
      </c>
      <c r="H25" s="33" t="s">
        <v>58</v>
      </c>
      <c r="I25" s="33" t="s">
        <v>83</v>
      </c>
      <c r="J25" s="33" t="s">
        <v>34</v>
      </c>
      <c r="K25" s="33" t="s">
        <v>34</v>
      </c>
      <c r="L25" s="33" t="s">
        <v>89</v>
      </c>
      <c r="M25" s="33" t="s">
        <v>101</v>
      </c>
      <c r="N25" s="33" t="s">
        <v>107</v>
      </c>
      <c r="O25" s="33" t="s">
        <v>875</v>
      </c>
      <c r="P25" s="33" t="s">
        <v>962</v>
      </c>
      <c r="Q25" s="33" t="s">
        <v>875</v>
      </c>
      <c r="R25" s="33" t="s">
        <v>40</v>
      </c>
      <c r="S25" s="33" t="s">
        <v>38</v>
      </c>
      <c r="T25" s="33" t="s">
        <v>38</v>
      </c>
      <c r="U25" s="33" t="s">
        <v>40</v>
      </c>
      <c r="V25" s="33" t="s">
        <v>40</v>
      </c>
      <c r="W25" s="33" t="s">
        <v>38</v>
      </c>
      <c r="X25" s="33" t="s">
        <v>975</v>
      </c>
      <c r="AA25" s="33" t="s">
        <v>975</v>
      </c>
      <c r="AB25" s="33" t="s">
        <v>975</v>
      </c>
      <c r="AD25" s="33" t="s">
        <v>899</v>
      </c>
      <c r="AE25" s="33" t="s">
        <v>1195</v>
      </c>
      <c r="AF25" s="33" t="s">
        <v>62</v>
      </c>
      <c r="AG25" s="33" t="s">
        <v>41</v>
      </c>
      <c r="AH25" s="33" t="s">
        <v>41</v>
      </c>
      <c r="AI25" s="33" t="s">
        <v>62</v>
      </c>
      <c r="AJ25" s="33" t="s">
        <v>62</v>
      </c>
      <c r="AL25" s="33" t="s">
        <v>44</v>
      </c>
      <c r="AM25" s="33" t="s">
        <v>43</v>
      </c>
      <c r="AN25" s="33" t="s">
        <v>43</v>
      </c>
      <c r="AO25" s="33" t="s">
        <v>44</v>
      </c>
      <c r="AP25" s="33" t="s">
        <v>44</v>
      </c>
      <c r="AQ25" s="33" t="s">
        <v>63</v>
      </c>
      <c r="AR25" s="33" t="s">
        <v>43</v>
      </c>
      <c r="AS25" s="33" t="s">
        <v>1196</v>
      </c>
      <c r="AV25" s="33" t="s">
        <v>1197</v>
      </c>
      <c r="AW25" s="33" t="s">
        <v>965</v>
      </c>
      <c r="AY25" s="33" t="s">
        <v>1198</v>
      </c>
      <c r="AZ25" s="33" t="s">
        <v>45</v>
      </c>
      <c r="BA25" s="33" t="s">
        <v>43</v>
      </c>
      <c r="BB25" s="33" t="s">
        <v>43</v>
      </c>
      <c r="BC25" s="33" t="s">
        <v>45</v>
      </c>
      <c r="BD25" s="33" t="s">
        <v>45</v>
      </c>
      <c r="BE25" s="33" t="s">
        <v>73</v>
      </c>
      <c r="BF25" s="33" t="s">
        <v>43</v>
      </c>
      <c r="BG25" s="33" t="s">
        <v>1199</v>
      </c>
      <c r="BJ25" s="33" t="s">
        <v>1200</v>
      </c>
      <c r="BK25" s="33" t="s">
        <v>1045</v>
      </c>
      <c r="BM25" s="33" t="s">
        <v>877</v>
      </c>
      <c r="BN25" s="33" t="s">
        <v>308</v>
      </c>
      <c r="BO25" s="33" t="s">
        <v>42</v>
      </c>
      <c r="BP25" s="33" t="s">
        <v>851</v>
      </c>
      <c r="BQ25" s="33" t="s">
        <v>851</v>
      </c>
      <c r="BR25" s="33" t="s">
        <v>42</v>
      </c>
      <c r="BS25" s="33" t="s">
        <v>42</v>
      </c>
      <c r="BT25" s="33" t="s">
        <v>42</v>
      </c>
      <c r="CA25" s="33" t="s">
        <v>74</v>
      </c>
      <c r="CB25" s="33" t="s">
        <v>43</v>
      </c>
      <c r="CC25" s="33" t="s">
        <v>43</v>
      </c>
      <c r="CD25" s="33" t="s">
        <v>74</v>
      </c>
      <c r="CE25" s="33" t="s">
        <v>74</v>
      </c>
      <c r="CF25" s="33" t="s">
        <v>43</v>
      </c>
      <c r="CG25" s="33" t="s">
        <v>91</v>
      </c>
      <c r="CH25"/>
      <c r="CJ25" s="33" t="s">
        <v>91</v>
      </c>
      <c r="CK25" s="33" t="s">
        <v>91</v>
      </c>
      <c r="CM25" s="33" t="s">
        <v>1201</v>
      </c>
      <c r="CN25" s="33" t="s">
        <v>921</v>
      </c>
      <c r="CP25" s="33" t="s">
        <v>854</v>
      </c>
      <c r="CQ25" s="33" t="s">
        <v>43</v>
      </c>
      <c r="CR25" s="33" t="s">
        <v>43</v>
      </c>
      <c r="CS25" s="33" t="s">
        <v>854</v>
      </c>
      <c r="CT25" s="33" t="s">
        <v>855</v>
      </c>
      <c r="CU25" s="33" t="s">
        <v>855</v>
      </c>
      <c r="CV25" s="33" t="s">
        <v>43</v>
      </c>
      <c r="CW25" s="33" t="s">
        <v>43</v>
      </c>
      <c r="CX25" s="33" t="s">
        <v>855</v>
      </c>
      <c r="CY25" s="33" t="s">
        <v>855</v>
      </c>
      <c r="CZ25" s="33" t="s">
        <v>855</v>
      </c>
      <c r="DA25" s="33" t="s">
        <v>43</v>
      </c>
      <c r="DB25" s="33" t="s">
        <v>43</v>
      </c>
      <c r="DC25" s="33" t="s">
        <v>855</v>
      </c>
      <c r="DD25" s="33" t="s">
        <v>855</v>
      </c>
      <c r="DE25" s="33" t="s">
        <v>855</v>
      </c>
      <c r="DF25" s="33" t="s">
        <v>43</v>
      </c>
      <c r="DG25" s="33" t="s">
        <v>43</v>
      </c>
      <c r="DH25" s="33" t="s">
        <v>855</v>
      </c>
      <c r="DI25" s="33" t="s">
        <v>855</v>
      </c>
      <c r="DK25" s="33" t="s">
        <v>537</v>
      </c>
      <c r="DL25" s="33" t="s">
        <v>537</v>
      </c>
      <c r="DO25" s="33" t="s">
        <v>97</v>
      </c>
      <c r="DP25" s="33" t="s">
        <v>98</v>
      </c>
      <c r="DR25" s="33" t="s">
        <v>50</v>
      </c>
      <c r="DT25" s="33" t="s">
        <v>51</v>
      </c>
      <c r="DU25" s="33" t="s">
        <v>43</v>
      </c>
      <c r="DV25" s="33" t="s">
        <v>43</v>
      </c>
      <c r="DW25" s="33" t="s">
        <v>51</v>
      </c>
      <c r="DX25" s="33" t="s">
        <v>51</v>
      </c>
      <c r="DY25" s="33" t="s">
        <v>1202</v>
      </c>
      <c r="DZ25" s="33" t="s">
        <v>80</v>
      </c>
      <c r="EA25" s="33" t="s">
        <v>43</v>
      </c>
      <c r="EB25" s="33" t="s">
        <v>43</v>
      </c>
      <c r="EC25" s="33" t="s">
        <v>80</v>
      </c>
      <c r="ED25" s="33" t="s">
        <v>80</v>
      </c>
      <c r="EE25" s="33" t="s">
        <v>1203</v>
      </c>
      <c r="EG25" s="33" t="s">
        <v>308</v>
      </c>
      <c r="EH25" s="33" t="s">
        <v>309</v>
      </c>
      <c r="EJ25" s="33" t="s">
        <v>53</v>
      </c>
      <c r="EK25" s="33" t="s">
        <v>1204</v>
      </c>
      <c r="EM25" s="33" t="s">
        <v>54</v>
      </c>
      <c r="EP25" s="33" t="s">
        <v>1205</v>
      </c>
      <c r="EQ25" s="33" t="s">
        <v>76</v>
      </c>
      <c r="ER25" s="33" t="s">
        <v>100</v>
      </c>
      <c r="EU25" s="33" t="s">
        <v>406</v>
      </c>
      <c r="EZ25" s="33" t="s">
        <v>1206</v>
      </c>
      <c r="FA25" s="33" t="s">
        <v>93</v>
      </c>
      <c r="FB25" s="33" t="s">
        <v>1207</v>
      </c>
      <c r="FD25" s="33" t="s">
        <v>56</v>
      </c>
      <c r="FG25" s="33" t="s">
        <v>56</v>
      </c>
      <c r="FL25" s="33" t="s">
        <v>866</v>
      </c>
      <c r="FN25" s="33" t="s">
        <v>932</v>
      </c>
      <c r="FO25" s="33" t="s">
        <v>1208</v>
      </c>
      <c r="FQ25" s="33" t="s">
        <v>910</v>
      </c>
      <c r="FT25" s="33" t="s">
        <v>869</v>
      </c>
      <c r="FU25" s="33" t="s">
        <v>870</v>
      </c>
      <c r="FV25" s="33" t="s">
        <v>870</v>
      </c>
      <c r="FW25" s="33" t="s">
        <v>530</v>
      </c>
      <c r="FX25" s="33">
        <v>1</v>
      </c>
      <c r="FY25" s="33">
        <v>0</v>
      </c>
      <c r="FZ25" s="33">
        <v>0</v>
      </c>
      <c r="GA25" s="33">
        <v>1</v>
      </c>
      <c r="GB25" s="33">
        <v>1</v>
      </c>
      <c r="GC25" s="33">
        <v>0</v>
      </c>
      <c r="GD25" s="33">
        <v>1</v>
      </c>
      <c r="GE25" s="33">
        <v>0</v>
      </c>
      <c r="GF25" s="33" t="s">
        <v>872</v>
      </c>
      <c r="GG25" s="33" t="s">
        <v>872</v>
      </c>
      <c r="GH25" s="33" t="s">
        <v>872</v>
      </c>
      <c r="GI25" s="33" t="s">
        <v>872</v>
      </c>
      <c r="GJ25" s="33" t="s">
        <v>872</v>
      </c>
      <c r="GK25" s="33" t="s">
        <v>872</v>
      </c>
      <c r="GL25" s="33" t="s">
        <v>872</v>
      </c>
      <c r="GM25" s="33" t="s">
        <v>872</v>
      </c>
      <c r="GN25" s="33" t="s">
        <v>872</v>
      </c>
      <c r="GO25" s="33" t="s">
        <v>872</v>
      </c>
      <c r="GP25" s="33" t="s">
        <v>872</v>
      </c>
      <c r="GQ25" s="33" t="s">
        <v>872</v>
      </c>
      <c r="GR25" s="33" t="s">
        <v>872</v>
      </c>
    </row>
    <row r="26" spans="1:200" s="33" customFormat="1" x14ac:dyDescent="0.2">
      <c r="A26" s="33">
        <v>1320</v>
      </c>
      <c r="B26" s="34">
        <v>45833.366261574098</v>
      </c>
      <c r="C26" s="34">
        <v>45833.392442129603</v>
      </c>
      <c r="D26" s="33" t="s">
        <v>844</v>
      </c>
      <c r="F26" s="34"/>
      <c r="G26" s="33" t="s">
        <v>845</v>
      </c>
      <c r="H26" s="33" t="s">
        <v>58</v>
      </c>
      <c r="I26" s="33" t="s">
        <v>67</v>
      </c>
      <c r="J26" s="33" t="s">
        <v>34</v>
      </c>
      <c r="K26" s="33" t="s">
        <v>67</v>
      </c>
      <c r="L26" s="33" t="s">
        <v>68</v>
      </c>
      <c r="M26" s="33" t="s">
        <v>60</v>
      </c>
      <c r="N26" s="33" t="s">
        <v>90</v>
      </c>
      <c r="O26" s="33" t="s">
        <v>846</v>
      </c>
      <c r="P26" s="33" t="s">
        <v>847</v>
      </c>
      <c r="Q26" s="33" t="s">
        <v>846</v>
      </c>
      <c r="R26" s="33" t="s">
        <v>39</v>
      </c>
      <c r="S26" s="33" t="s">
        <v>39</v>
      </c>
      <c r="T26" s="33" t="s">
        <v>38</v>
      </c>
      <c r="U26" s="33" t="s">
        <v>39</v>
      </c>
      <c r="V26" s="33" t="s">
        <v>39</v>
      </c>
      <c r="W26" s="33" t="s">
        <v>38</v>
      </c>
      <c r="X26" s="33" t="s">
        <v>951</v>
      </c>
      <c r="Y26" s="33" t="s">
        <v>963</v>
      </c>
      <c r="AA26" s="33" t="s">
        <v>963</v>
      </c>
      <c r="AB26" s="33" t="s">
        <v>963</v>
      </c>
      <c r="AD26" s="33" t="s">
        <v>1145</v>
      </c>
      <c r="AF26" s="33" t="s">
        <v>62</v>
      </c>
      <c r="AG26" s="33" t="s">
        <v>62</v>
      </c>
      <c r="AH26" s="33" t="s">
        <v>41</v>
      </c>
      <c r="AI26" s="33" t="s">
        <v>62</v>
      </c>
      <c r="AJ26" s="33" t="s">
        <v>62</v>
      </c>
      <c r="AL26" s="33" t="s">
        <v>63</v>
      </c>
      <c r="AM26" s="33" t="s">
        <v>79</v>
      </c>
      <c r="AN26" s="33" t="s">
        <v>43</v>
      </c>
      <c r="AO26" s="33" t="s">
        <v>44</v>
      </c>
      <c r="AP26" s="33" t="s">
        <v>44</v>
      </c>
      <c r="AQ26" s="33" t="s">
        <v>43</v>
      </c>
      <c r="AR26" s="33" t="s">
        <v>43</v>
      </c>
      <c r="AS26" s="33" t="s">
        <v>1209</v>
      </c>
      <c r="AV26" s="33" t="s">
        <v>1049</v>
      </c>
      <c r="AW26" s="33" t="s">
        <v>1049</v>
      </c>
      <c r="AZ26" s="33" t="s">
        <v>45</v>
      </c>
      <c r="BA26" s="33" t="s">
        <v>45</v>
      </c>
      <c r="BB26" s="33" t="s">
        <v>43</v>
      </c>
      <c r="BC26" s="33" t="s">
        <v>45</v>
      </c>
      <c r="BD26" s="33" t="s">
        <v>45</v>
      </c>
      <c r="BE26" s="33" t="s">
        <v>43</v>
      </c>
      <c r="BF26" s="33" t="s">
        <v>43</v>
      </c>
      <c r="BG26" s="33" t="s">
        <v>1210</v>
      </c>
      <c r="BH26" s="33" t="s">
        <v>1211</v>
      </c>
      <c r="BJ26" s="33" t="s">
        <v>1212</v>
      </c>
      <c r="BK26" s="33" t="s">
        <v>1212</v>
      </c>
      <c r="BM26" s="33" t="s">
        <v>877</v>
      </c>
      <c r="BN26" s="33" t="s">
        <v>308</v>
      </c>
      <c r="BO26" s="33" t="s">
        <v>62</v>
      </c>
      <c r="BP26" s="33" t="s">
        <v>878</v>
      </c>
      <c r="BQ26" s="33" t="s">
        <v>851</v>
      </c>
      <c r="BR26" s="33" t="s">
        <v>62</v>
      </c>
      <c r="BS26" s="33" t="s">
        <v>878</v>
      </c>
      <c r="BT26" s="33" t="s">
        <v>851</v>
      </c>
      <c r="BU26" s="33" t="s">
        <v>309</v>
      </c>
      <c r="BV26" s="33" t="s">
        <v>309</v>
      </c>
      <c r="BW26" s="36"/>
      <c r="BX26" s="33" t="s">
        <v>980</v>
      </c>
      <c r="BY26" s="33" t="s">
        <v>980</v>
      </c>
      <c r="BZ26" s="36"/>
      <c r="CA26" s="33" t="s">
        <v>74</v>
      </c>
      <c r="CB26" s="33" t="s">
        <v>46</v>
      </c>
      <c r="CC26" s="33" t="s">
        <v>43</v>
      </c>
      <c r="CD26" s="33" t="s">
        <v>46</v>
      </c>
      <c r="CE26" s="33" t="s">
        <v>46</v>
      </c>
      <c r="CF26" s="33" t="s">
        <v>43</v>
      </c>
      <c r="CG26" s="33" t="s">
        <v>91</v>
      </c>
      <c r="CH26"/>
      <c r="CM26" s="33" t="s">
        <v>981</v>
      </c>
      <c r="CN26" s="33" t="s">
        <v>921</v>
      </c>
      <c r="CP26" s="33" t="s">
        <v>854</v>
      </c>
      <c r="CQ26" s="33" t="s">
        <v>854</v>
      </c>
      <c r="CR26" s="33" t="s">
        <v>43</v>
      </c>
      <c r="CS26" s="33" t="s">
        <v>855</v>
      </c>
      <c r="CT26" s="33" t="s">
        <v>855</v>
      </c>
      <c r="CU26" s="33" t="s">
        <v>854</v>
      </c>
      <c r="CV26" s="33" t="s">
        <v>854</v>
      </c>
      <c r="CW26" s="33" t="s">
        <v>43</v>
      </c>
      <c r="CX26" s="33" t="s">
        <v>854</v>
      </c>
      <c r="CY26" s="33" t="s">
        <v>854</v>
      </c>
      <c r="CZ26" s="33" t="s">
        <v>855</v>
      </c>
      <c r="DA26" s="33" t="s">
        <v>855</v>
      </c>
      <c r="DB26" s="33" t="s">
        <v>43</v>
      </c>
      <c r="DC26" s="33" t="s">
        <v>855</v>
      </c>
      <c r="DD26" s="33" t="s">
        <v>855</v>
      </c>
      <c r="DE26" s="33" t="s">
        <v>855</v>
      </c>
      <c r="DF26" s="33" t="s">
        <v>855</v>
      </c>
      <c r="DG26" s="33" t="s">
        <v>43</v>
      </c>
      <c r="DH26" s="33" t="s">
        <v>855</v>
      </c>
      <c r="DI26" s="33" t="s">
        <v>855</v>
      </c>
      <c r="DK26" s="33" t="s">
        <v>537</v>
      </c>
      <c r="DL26" s="33" t="s">
        <v>537</v>
      </c>
      <c r="DO26" s="33" t="s">
        <v>97</v>
      </c>
      <c r="DP26" s="33" t="s">
        <v>98</v>
      </c>
      <c r="DR26" s="33" t="s">
        <v>94</v>
      </c>
      <c r="DS26" s="33" t="s">
        <v>1213</v>
      </c>
      <c r="DT26" s="33" t="s">
        <v>51</v>
      </c>
      <c r="DU26" s="33" t="s">
        <v>51</v>
      </c>
      <c r="DV26" s="33" t="s">
        <v>43</v>
      </c>
      <c r="DW26" s="33" t="s">
        <v>64</v>
      </c>
      <c r="DX26" s="33" t="s">
        <v>64</v>
      </c>
      <c r="DY26" s="33" t="s">
        <v>1214</v>
      </c>
      <c r="DZ26" s="33" t="s">
        <v>95</v>
      </c>
      <c r="EA26" s="33" t="s">
        <v>80</v>
      </c>
      <c r="EB26" s="33" t="s">
        <v>43</v>
      </c>
      <c r="EC26" s="33" t="s">
        <v>80</v>
      </c>
      <c r="ED26" s="33" t="s">
        <v>80</v>
      </c>
      <c r="EE26" s="33" t="s">
        <v>1215</v>
      </c>
      <c r="EG26" s="33" t="s">
        <v>309</v>
      </c>
      <c r="EH26" s="33" t="s">
        <v>309</v>
      </c>
      <c r="EJ26" s="33" t="s">
        <v>54</v>
      </c>
      <c r="EM26" s="33" t="s">
        <v>54</v>
      </c>
      <c r="EP26" s="33" t="s">
        <v>1216</v>
      </c>
      <c r="EQ26" s="33" t="s">
        <v>885</v>
      </c>
      <c r="ER26" s="33" t="s">
        <v>66</v>
      </c>
      <c r="ES26" s="33" t="s">
        <v>899</v>
      </c>
      <c r="EU26" s="33" t="s">
        <v>406</v>
      </c>
      <c r="EW26" s="33" t="s">
        <v>862</v>
      </c>
      <c r="FA26" s="33" t="s">
        <v>57</v>
      </c>
      <c r="FC26" s="33" t="s">
        <v>1217</v>
      </c>
      <c r="FD26" s="33" t="s">
        <v>57</v>
      </c>
      <c r="FF26" s="33" t="s">
        <v>1218</v>
      </c>
      <c r="FG26" s="33" t="s">
        <v>57</v>
      </c>
      <c r="FK26" s="33" t="s">
        <v>1219</v>
      </c>
      <c r="FL26" s="33" t="s">
        <v>866</v>
      </c>
      <c r="FN26" s="33" t="s">
        <v>932</v>
      </c>
      <c r="FO26" s="33" t="s">
        <v>934</v>
      </c>
      <c r="FQ26" s="33" t="s">
        <v>867</v>
      </c>
      <c r="FS26" s="33" t="s">
        <v>1132</v>
      </c>
      <c r="FT26" s="33" t="s">
        <v>869</v>
      </c>
      <c r="FU26" s="33" t="s">
        <v>870</v>
      </c>
      <c r="FV26" s="33" t="s">
        <v>1220</v>
      </c>
      <c r="FW26" s="33" t="s">
        <v>530</v>
      </c>
      <c r="FX26" s="33">
        <v>1</v>
      </c>
      <c r="FY26" s="33">
        <v>0</v>
      </c>
      <c r="FZ26" s="33">
        <v>0</v>
      </c>
      <c r="GA26" s="33">
        <v>0</v>
      </c>
      <c r="GB26" s="33">
        <v>0</v>
      </c>
      <c r="GC26" s="33">
        <v>0</v>
      </c>
      <c r="GD26" s="33">
        <v>1</v>
      </c>
      <c r="GE26" s="33">
        <v>0</v>
      </c>
      <c r="GF26" s="33" t="s">
        <v>872</v>
      </c>
      <c r="GG26" s="33" t="s">
        <v>872</v>
      </c>
      <c r="GH26" s="33" t="s">
        <v>872</v>
      </c>
      <c r="GI26" s="33" t="s">
        <v>872</v>
      </c>
      <c r="GJ26" s="33" t="s">
        <v>872</v>
      </c>
      <c r="GK26" s="33" t="s">
        <v>872</v>
      </c>
      <c r="GL26" s="33" t="s">
        <v>872</v>
      </c>
      <c r="GM26" s="33" t="s">
        <v>872</v>
      </c>
      <c r="GN26" s="33" t="s">
        <v>872</v>
      </c>
      <c r="GO26" s="33" t="s">
        <v>872</v>
      </c>
      <c r="GP26" s="33" t="s">
        <v>872</v>
      </c>
      <c r="GQ26" s="33" t="s">
        <v>872</v>
      </c>
      <c r="GR26" s="33" t="s">
        <v>872</v>
      </c>
    </row>
    <row r="27" spans="1:200" s="33" customFormat="1" x14ac:dyDescent="0.2">
      <c r="A27" s="33">
        <v>1358</v>
      </c>
      <c r="B27" s="34">
        <v>45833.682824074102</v>
      </c>
      <c r="C27" s="34">
        <v>45833.7168634259</v>
      </c>
      <c r="D27" s="33" t="s">
        <v>844</v>
      </c>
      <c r="F27" s="34"/>
      <c r="G27" s="33" t="s">
        <v>845</v>
      </c>
      <c r="H27" s="33" t="s">
        <v>67</v>
      </c>
      <c r="I27" s="33" t="s">
        <v>67</v>
      </c>
      <c r="J27" s="33" t="s">
        <v>83</v>
      </c>
      <c r="K27" s="33" t="s">
        <v>67</v>
      </c>
      <c r="L27" s="33" t="s">
        <v>35</v>
      </c>
      <c r="M27" s="33" t="s">
        <v>36</v>
      </c>
      <c r="N27" s="33" t="s">
        <v>37</v>
      </c>
      <c r="O27" s="33" t="s">
        <v>846</v>
      </c>
      <c r="P27" s="33" t="s">
        <v>847</v>
      </c>
      <c r="Q27" s="33" t="s">
        <v>846</v>
      </c>
      <c r="R27" s="33" t="s">
        <v>38</v>
      </c>
      <c r="S27" s="33" t="s">
        <v>38</v>
      </c>
      <c r="T27" s="33" t="s">
        <v>38</v>
      </c>
      <c r="U27" s="33" t="s">
        <v>39</v>
      </c>
      <c r="V27" s="33" t="s">
        <v>38</v>
      </c>
      <c r="W27" s="33" t="s">
        <v>38</v>
      </c>
      <c r="AA27" s="33" t="s">
        <v>975</v>
      </c>
      <c r="AD27" s="33" t="s">
        <v>1221</v>
      </c>
      <c r="AF27" s="33" t="s">
        <v>41</v>
      </c>
      <c r="AG27" s="33" t="s">
        <v>41</v>
      </c>
      <c r="AH27" s="33" t="s">
        <v>41</v>
      </c>
      <c r="AI27" s="33" t="s">
        <v>41</v>
      </c>
      <c r="AJ27" s="33" t="s">
        <v>41</v>
      </c>
      <c r="AL27" s="33" t="s">
        <v>43</v>
      </c>
      <c r="AM27" s="33" t="s">
        <v>43</v>
      </c>
      <c r="AN27" s="33" t="s">
        <v>43</v>
      </c>
      <c r="AO27" s="33" t="s">
        <v>63</v>
      </c>
      <c r="AP27" s="33" t="s">
        <v>43</v>
      </c>
      <c r="AQ27" s="33" t="s">
        <v>43</v>
      </c>
      <c r="AR27" s="33" t="s">
        <v>43</v>
      </c>
      <c r="AV27" s="33" t="s">
        <v>1222</v>
      </c>
      <c r="AX27" s="36"/>
      <c r="AZ27" s="33" t="s">
        <v>43</v>
      </c>
      <c r="BA27" s="33" t="s">
        <v>43</v>
      </c>
      <c r="BB27" s="33" t="s">
        <v>43</v>
      </c>
      <c r="BC27" s="33" t="s">
        <v>70</v>
      </c>
      <c r="BD27" s="33" t="s">
        <v>43</v>
      </c>
      <c r="BE27" s="33" t="s">
        <v>43</v>
      </c>
      <c r="BF27" s="33" t="s">
        <v>43</v>
      </c>
      <c r="BJ27" s="33" t="s">
        <v>1223</v>
      </c>
      <c r="BM27" s="33" t="s">
        <v>877</v>
      </c>
      <c r="BN27" s="33" t="s">
        <v>308</v>
      </c>
      <c r="BO27" s="33" t="s">
        <v>851</v>
      </c>
      <c r="BP27" s="33" t="s">
        <v>851</v>
      </c>
      <c r="BQ27" s="33" t="s">
        <v>851</v>
      </c>
      <c r="BR27" s="33" t="s">
        <v>62</v>
      </c>
      <c r="BS27" s="33" t="s">
        <v>851</v>
      </c>
      <c r="BT27" s="33" t="s">
        <v>851</v>
      </c>
      <c r="BX27" s="33" t="s">
        <v>897</v>
      </c>
      <c r="CA27" s="33" t="s">
        <v>43</v>
      </c>
      <c r="CB27" s="33" t="s">
        <v>43</v>
      </c>
      <c r="CC27" s="33" t="s">
        <v>43</v>
      </c>
      <c r="CD27" s="33" t="s">
        <v>74</v>
      </c>
      <c r="CE27" s="33" t="s">
        <v>43</v>
      </c>
      <c r="CF27" s="33" t="s">
        <v>43</v>
      </c>
      <c r="CH27"/>
      <c r="CJ27" s="33" t="s">
        <v>91</v>
      </c>
      <c r="CM27" s="33" t="s">
        <v>1224</v>
      </c>
      <c r="CN27" s="33" t="s">
        <v>1225</v>
      </c>
      <c r="CP27" s="33" t="s">
        <v>43</v>
      </c>
      <c r="CQ27" s="33" t="s">
        <v>43</v>
      </c>
      <c r="CR27" s="33" t="s">
        <v>43</v>
      </c>
      <c r="CS27" s="33" t="s">
        <v>854</v>
      </c>
      <c r="CT27" s="33" t="s">
        <v>43</v>
      </c>
      <c r="CU27" s="33" t="s">
        <v>43</v>
      </c>
      <c r="CV27" s="33" t="s">
        <v>43</v>
      </c>
      <c r="CW27" s="33" t="s">
        <v>43</v>
      </c>
      <c r="CX27" s="33" t="s">
        <v>855</v>
      </c>
      <c r="CY27" s="33" t="s">
        <v>43</v>
      </c>
      <c r="CZ27" s="33" t="s">
        <v>43</v>
      </c>
      <c r="DA27" s="33" t="s">
        <v>43</v>
      </c>
      <c r="DB27" s="33" t="s">
        <v>43</v>
      </c>
      <c r="DC27" s="33" t="s">
        <v>855</v>
      </c>
      <c r="DD27" s="33" t="s">
        <v>43</v>
      </c>
      <c r="DE27" s="33" t="s">
        <v>43</v>
      </c>
      <c r="DF27" s="33" t="s">
        <v>43</v>
      </c>
      <c r="DG27" s="33" t="s">
        <v>43</v>
      </c>
      <c r="DH27" s="33" t="s">
        <v>855</v>
      </c>
      <c r="DI27" s="33" t="s">
        <v>43</v>
      </c>
      <c r="DK27" s="33" t="s">
        <v>539</v>
      </c>
      <c r="DL27" s="33" t="s">
        <v>539</v>
      </c>
      <c r="DQ27" s="36"/>
      <c r="DR27" s="33" t="s">
        <v>94</v>
      </c>
      <c r="DS27" s="33" t="s">
        <v>1226</v>
      </c>
      <c r="DT27" s="33" t="s">
        <v>43</v>
      </c>
      <c r="DU27" s="33" t="s">
        <v>43</v>
      </c>
      <c r="DV27" s="33" t="s">
        <v>43</v>
      </c>
      <c r="DW27" s="33" t="s">
        <v>64</v>
      </c>
      <c r="DX27" s="33" t="s">
        <v>43</v>
      </c>
      <c r="DY27" s="33" t="s">
        <v>1227</v>
      </c>
      <c r="DZ27" s="33" t="s">
        <v>43</v>
      </c>
      <c r="EA27" s="33" t="s">
        <v>43</v>
      </c>
      <c r="EB27" s="33" t="s">
        <v>43</v>
      </c>
      <c r="EC27" s="33" t="s">
        <v>52</v>
      </c>
      <c r="ED27" s="33" t="s">
        <v>43</v>
      </c>
      <c r="EE27" s="33" t="s">
        <v>1228</v>
      </c>
      <c r="EG27" s="33" t="s">
        <v>309</v>
      </c>
      <c r="EH27" s="33" t="s">
        <v>309</v>
      </c>
      <c r="EI27" s="33" t="s">
        <v>1229</v>
      </c>
      <c r="EJ27" s="33" t="s">
        <v>53</v>
      </c>
      <c r="EK27" s="33" t="s">
        <v>1230</v>
      </c>
      <c r="EM27" s="33" t="s">
        <v>72</v>
      </c>
      <c r="EN27" s="36"/>
      <c r="EP27" s="33" t="s">
        <v>1231</v>
      </c>
      <c r="EQ27" s="33" t="s">
        <v>859</v>
      </c>
      <c r="ER27" s="33" t="s">
        <v>100</v>
      </c>
      <c r="EU27" s="33" t="s">
        <v>406</v>
      </c>
      <c r="EV27" s="33" t="s">
        <v>1232</v>
      </c>
      <c r="EW27" s="33" t="s">
        <v>862</v>
      </c>
      <c r="EZ27" s="33" t="s">
        <v>1233</v>
      </c>
      <c r="FA27" s="33" t="s">
        <v>93</v>
      </c>
      <c r="FD27" s="33" t="s">
        <v>57</v>
      </c>
      <c r="FF27" s="33" t="s">
        <v>1132</v>
      </c>
      <c r="FG27" s="33" t="s">
        <v>56</v>
      </c>
      <c r="FK27" s="36"/>
      <c r="FL27" s="33" t="s">
        <v>866</v>
      </c>
      <c r="FN27" s="33" t="s">
        <v>866</v>
      </c>
      <c r="FQ27" s="33" t="s">
        <v>867</v>
      </c>
      <c r="FT27" s="33" t="s">
        <v>869</v>
      </c>
      <c r="FU27" s="33" t="s">
        <v>950</v>
      </c>
      <c r="FV27" s="33" t="s">
        <v>961</v>
      </c>
      <c r="FW27" s="33" t="s">
        <v>530</v>
      </c>
      <c r="FX27" s="33">
        <v>0</v>
      </c>
      <c r="FY27" s="33">
        <v>0</v>
      </c>
      <c r="FZ27" s="33">
        <v>0</v>
      </c>
      <c r="GA27" s="33">
        <v>1</v>
      </c>
      <c r="GB27" s="33">
        <v>0</v>
      </c>
      <c r="GC27" s="33">
        <v>0</v>
      </c>
      <c r="GD27" s="33">
        <v>1</v>
      </c>
      <c r="GE27" s="33">
        <v>0</v>
      </c>
      <c r="GF27" s="33" t="s">
        <v>872</v>
      </c>
      <c r="GG27" s="33" t="s">
        <v>872</v>
      </c>
      <c r="GH27" s="33" t="s">
        <v>872</v>
      </c>
      <c r="GI27" s="33" t="s">
        <v>872</v>
      </c>
      <c r="GJ27" s="33" t="s">
        <v>872</v>
      </c>
      <c r="GK27" s="33" t="s">
        <v>872</v>
      </c>
      <c r="GL27" s="33" t="s">
        <v>872</v>
      </c>
      <c r="GM27" s="33" t="s">
        <v>872</v>
      </c>
      <c r="GN27" s="33" t="s">
        <v>872</v>
      </c>
      <c r="GO27" s="33" t="s">
        <v>872</v>
      </c>
      <c r="GP27" s="33" t="s">
        <v>872</v>
      </c>
      <c r="GQ27" s="33" t="s">
        <v>872</v>
      </c>
      <c r="GR27" s="33" t="s">
        <v>872</v>
      </c>
    </row>
    <row r="28" spans="1:200" s="33" customFormat="1" x14ac:dyDescent="0.2">
      <c r="A28" s="33">
        <v>1368</v>
      </c>
      <c r="B28" s="34">
        <v>45834.343124999999</v>
      </c>
      <c r="C28" s="34">
        <v>45834.370034722197</v>
      </c>
      <c r="D28" s="33" t="s">
        <v>844</v>
      </c>
      <c r="F28" s="34"/>
      <c r="G28" s="33" t="s">
        <v>845</v>
      </c>
      <c r="H28" s="33" t="s">
        <v>58</v>
      </c>
      <c r="I28" s="33" t="s">
        <v>33</v>
      </c>
      <c r="J28" s="33" t="s">
        <v>34</v>
      </c>
      <c r="K28" s="33" t="s">
        <v>34</v>
      </c>
      <c r="L28" s="33" t="s">
        <v>35</v>
      </c>
      <c r="M28" s="33" t="s">
        <v>60</v>
      </c>
      <c r="N28" s="33" t="s">
        <v>90</v>
      </c>
      <c r="O28" s="33" t="s">
        <v>846</v>
      </c>
      <c r="P28" s="33" t="s">
        <v>847</v>
      </c>
      <c r="Q28" s="33" t="s">
        <v>846</v>
      </c>
      <c r="R28" s="33" t="s">
        <v>39</v>
      </c>
      <c r="S28" s="33" t="s">
        <v>38</v>
      </c>
      <c r="T28" s="33" t="s">
        <v>38</v>
      </c>
      <c r="U28" s="33" t="s">
        <v>39</v>
      </c>
      <c r="V28" s="33" t="s">
        <v>39</v>
      </c>
      <c r="W28" s="33" t="s">
        <v>38</v>
      </c>
      <c r="X28" s="33" t="s">
        <v>1234</v>
      </c>
      <c r="AA28" s="33" t="s">
        <v>1235</v>
      </c>
      <c r="AB28" s="33" t="s">
        <v>1236</v>
      </c>
      <c r="AD28" s="33" t="s">
        <v>1145</v>
      </c>
      <c r="AF28" s="33" t="s">
        <v>62</v>
      </c>
      <c r="AG28" s="33" t="s">
        <v>41</v>
      </c>
      <c r="AH28" s="33" t="s">
        <v>41</v>
      </c>
      <c r="AI28" s="33" t="s">
        <v>62</v>
      </c>
      <c r="AJ28" s="33" t="s">
        <v>42</v>
      </c>
      <c r="AL28" s="33" t="s">
        <v>79</v>
      </c>
      <c r="AM28" s="33" t="s">
        <v>43</v>
      </c>
      <c r="AN28" s="33" t="s">
        <v>43</v>
      </c>
      <c r="AO28" s="33" t="s">
        <v>44</v>
      </c>
      <c r="AP28" s="33" t="s">
        <v>44</v>
      </c>
      <c r="AQ28" s="33" t="s">
        <v>44</v>
      </c>
      <c r="AR28" s="33" t="s">
        <v>43</v>
      </c>
      <c r="AV28" s="33" t="s">
        <v>1237</v>
      </c>
      <c r="AW28" s="33" t="s">
        <v>1238</v>
      </c>
      <c r="AX28" s="33" t="s">
        <v>1239</v>
      </c>
      <c r="AZ28" s="33" t="s">
        <v>45</v>
      </c>
      <c r="BA28" s="33" t="s">
        <v>43</v>
      </c>
      <c r="BB28" s="33" t="s">
        <v>43</v>
      </c>
      <c r="BC28" s="33" t="s">
        <v>45</v>
      </c>
      <c r="BD28" s="33" t="s">
        <v>45</v>
      </c>
      <c r="BE28" s="33" t="s">
        <v>70</v>
      </c>
      <c r="BF28" s="33" t="s">
        <v>43</v>
      </c>
      <c r="BG28" s="33" t="s">
        <v>1240</v>
      </c>
      <c r="BJ28" s="33" t="s">
        <v>1241</v>
      </c>
      <c r="BK28" s="33" t="s">
        <v>1241</v>
      </c>
      <c r="BL28" s="33" t="s">
        <v>942</v>
      </c>
      <c r="BM28" s="33" t="s">
        <v>877</v>
      </c>
      <c r="BN28" s="33" t="s">
        <v>308</v>
      </c>
      <c r="BO28" s="33" t="s">
        <v>42</v>
      </c>
      <c r="BP28" s="33" t="s">
        <v>851</v>
      </c>
      <c r="BQ28" s="33" t="s">
        <v>851</v>
      </c>
      <c r="BR28" s="33" t="s">
        <v>42</v>
      </c>
      <c r="BS28" s="33" t="s">
        <v>42</v>
      </c>
      <c r="BT28" s="33" t="s">
        <v>62</v>
      </c>
      <c r="BU28" s="36"/>
      <c r="BV28" s="36"/>
      <c r="BW28" s="36"/>
      <c r="BX28" s="36"/>
      <c r="BY28" s="36"/>
      <c r="BZ28" s="33" t="s">
        <v>980</v>
      </c>
      <c r="CA28" s="33" t="s">
        <v>46</v>
      </c>
      <c r="CB28" s="33" t="s">
        <v>43</v>
      </c>
      <c r="CC28" s="33" t="s">
        <v>43</v>
      </c>
      <c r="CD28" s="33" t="s">
        <v>46</v>
      </c>
      <c r="CE28" s="33" t="s">
        <v>46</v>
      </c>
      <c r="CF28" s="33" t="s">
        <v>99</v>
      </c>
      <c r="CH28"/>
      <c r="CM28" s="33" t="s">
        <v>1058</v>
      </c>
      <c r="CN28" s="33" t="s">
        <v>1242</v>
      </c>
      <c r="CP28" s="33" t="s">
        <v>854</v>
      </c>
      <c r="CQ28" s="33" t="s">
        <v>43</v>
      </c>
      <c r="CR28" s="33" t="s">
        <v>43</v>
      </c>
      <c r="CS28" s="33" t="s">
        <v>855</v>
      </c>
      <c r="CT28" s="33" t="s">
        <v>855</v>
      </c>
      <c r="CU28" s="33" t="s">
        <v>855</v>
      </c>
      <c r="CV28" s="33" t="s">
        <v>43</v>
      </c>
      <c r="CW28" s="33" t="s">
        <v>43</v>
      </c>
      <c r="CX28" s="33" t="s">
        <v>855</v>
      </c>
      <c r="CY28" s="33" t="s">
        <v>855</v>
      </c>
      <c r="CZ28" s="33" t="s">
        <v>855</v>
      </c>
      <c r="DA28" s="33" t="s">
        <v>43</v>
      </c>
      <c r="DB28" s="33" t="s">
        <v>43</v>
      </c>
      <c r="DC28" s="33" t="s">
        <v>855</v>
      </c>
      <c r="DD28" s="33" t="s">
        <v>855</v>
      </c>
      <c r="DE28" s="33" t="s">
        <v>855</v>
      </c>
      <c r="DF28" s="33" t="s">
        <v>43</v>
      </c>
      <c r="DG28" s="33" t="s">
        <v>43</v>
      </c>
      <c r="DH28" s="33" t="s">
        <v>855</v>
      </c>
      <c r="DI28" s="33" t="s">
        <v>855</v>
      </c>
      <c r="DK28" s="33" t="s">
        <v>537</v>
      </c>
      <c r="DL28" s="33" t="s">
        <v>537</v>
      </c>
      <c r="DO28" s="33" t="s">
        <v>97</v>
      </c>
      <c r="DP28" s="33" t="s">
        <v>98</v>
      </c>
      <c r="DR28" s="33" t="s">
        <v>94</v>
      </c>
      <c r="DS28" s="33" t="s">
        <v>1243</v>
      </c>
      <c r="DT28" s="33" t="s">
        <v>51</v>
      </c>
      <c r="DU28" s="33" t="s">
        <v>43</v>
      </c>
      <c r="DV28" s="33" t="s">
        <v>43</v>
      </c>
      <c r="DW28" s="33" t="s">
        <v>64</v>
      </c>
      <c r="DX28" s="33" t="s">
        <v>82</v>
      </c>
      <c r="DY28" s="33" t="s">
        <v>1244</v>
      </c>
      <c r="DZ28" s="33" t="s">
        <v>80</v>
      </c>
      <c r="EA28" s="33" t="s">
        <v>43</v>
      </c>
      <c r="EB28" s="33" t="s">
        <v>43</v>
      </c>
      <c r="EC28" s="33" t="s">
        <v>52</v>
      </c>
      <c r="ED28" s="33" t="s">
        <v>65</v>
      </c>
      <c r="EE28" s="33" t="s">
        <v>1245</v>
      </c>
      <c r="EG28" s="33" t="s">
        <v>309</v>
      </c>
      <c r="EH28" s="33" t="s">
        <v>309</v>
      </c>
      <c r="EJ28" s="33" t="s">
        <v>72</v>
      </c>
      <c r="EM28" s="33" t="s">
        <v>72</v>
      </c>
      <c r="EP28" s="33" t="s">
        <v>1246</v>
      </c>
      <c r="EQ28" s="33" t="s">
        <v>885</v>
      </c>
      <c r="ER28" s="33" t="s">
        <v>55</v>
      </c>
      <c r="EU28" s="33" t="s">
        <v>41</v>
      </c>
      <c r="FA28" s="33" t="s">
        <v>93</v>
      </c>
      <c r="FD28" s="33" t="s">
        <v>56</v>
      </c>
      <c r="FF28" s="36"/>
      <c r="FG28" s="33" t="s">
        <v>56</v>
      </c>
      <c r="FK28" s="36"/>
      <c r="FL28" s="33" t="s">
        <v>866</v>
      </c>
      <c r="FN28" s="33" t="s">
        <v>866</v>
      </c>
      <c r="FQ28" s="33" t="s">
        <v>867</v>
      </c>
      <c r="FS28" s="33" t="s">
        <v>1247</v>
      </c>
      <c r="FT28" s="33" t="s">
        <v>1248</v>
      </c>
      <c r="FU28" s="33" t="s">
        <v>950</v>
      </c>
      <c r="FV28" s="33" t="s">
        <v>1249</v>
      </c>
      <c r="FW28" s="33" t="s">
        <v>526</v>
      </c>
      <c r="FX28" s="33">
        <v>1</v>
      </c>
      <c r="FY28" s="33">
        <v>0</v>
      </c>
      <c r="FZ28" s="33">
        <v>0</v>
      </c>
      <c r="GA28" s="33">
        <v>1</v>
      </c>
      <c r="GB28" s="33">
        <v>1</v>
      </c>
      <c r="GC28" s="33">
        <v>0</v>
      </c>
      <c r="GD28" s="33">
        <v>1</v>
      </c>
      <c r="GE28" s="33">
        <v>0</v>
      </c>
      <c r="GF28" s="33" t="s">
        <v>872</v>
      </c>
      <c r="GG28" s="33" t="s">
        <v>872</v>
      </c>
      <c r="GH28" s="33" t="s">
        <v>872</v>
      </c>
      <c r="GI28" s="33" t="s">
        <v>872</v>
      </c>
      <c r="GJ28" s="33" t="s">
        <v>872</v>
      </c>
      <c r="GK28" s="33" t="s">
        <v>872</v>
      </c>
      <c r="GL28" s="33" t="s">
        <v>872</v>
      </c>
      <c r="GM28" s="33" t="s">
        <v>872</v>
      </c>
      <c r="GN28" s="33" t="s">
        <v>872</v>
      </c>
      <c r="GO28" s="33" t="s">
        <v>872</v>
      </c>
      <c r="GP28" s="33" t="s">
        <v>1250</v>
      </c>
      <c r="GQ28" s="33" t="s">
        <v>872</v>
      </c>
      <c r="GR28" s="33" t="s">
        <v>1251</v>
      </c>
    </row>
    <row r="29" spans="1:200" s="33" customFormat="1" x14ac:dyDescent="0.2">
      <c r="A29" s="33">
        <v>1372</v>
      </c>
      <c r="B29" s="34">
        <v>45834.3925578704</v>
      </c>
      <c r="C29" s="34">
        <v>45834.411377314798</v>
      </c>
      <c r="D29" s="33" t="s">
        <v>844</v>
      </c>
      <c r="F29" s="34"/>
      <c r="G29" s="33" t="s">
        <v>845</v>
      </c>
      <c r="H29" s="33" t="s">
        <v>58</v>
      </c>
      <c r="I29" s="33" t="s">
        <v>33</v>
      </c>
      <c r="J29" s="33" t="s">
        <v>34</v>
      </c>
      <c r="K29" s="33" t="s">
        <v>58</v>
      </c>
      <c r="L29" s="33" t="s">
        <v>68</v>
      </c>
      <c r="M29" s="33" t="s">
        <v>36</v>
      </c>
      <c r="N29" s="33" t="s">
        <v>37</v>
      </c>
      <c r="O29" s="33" t="s">
        <v>846</v>
      </c>
      <c r="P29" s="33" t="s">
        <v>847</v>
      </c>
      <c r="Q29" s="33" t="s">
        <v>846</v>
      </c>
      <c r="R29" s="33" t="s">
        <v>78</v>
      </c>
      <c r="S29" s="33" t="s">
        <v>38</v>
      </c>
      <c r="T29" s="33" t="s">
        <v>38</v>
      </c>
      <c r="U29" s="33" t="s">
        <v>39</v>
      </c>
      <c r="V29" s="33" t="s">
        <v>39</v>
      </c>
      <c r="W29" s="33" t="s">
        <v>38</v>
      </c>
      <c r="AA29" s="33" t="s">
        <v>1234</v>
      </c>
      <c r="AB29" s="33" t="s">
        <v>1045</v>
      </c>
      <c r="AD29" s="33" t="s">
        <v>899</v>
      </c>
      <c r="AF29" s="33" t="s">
        <v>62</v>
      </c>
      <c r="AG29" s="33" t="s">
        <v>41</v>
      </c>
      <c r="AH29" s="33" t="s">
        <v>41</v>
      </c>
      <c r="AI29" s="33" t="s">
        <v>62</v>
      </c>
      <c r="AJ29" s="33" t="s">
        <v>62</v>
      </c>
      <c r="AL29" s="33" t="s">
        <v>79</v>
      </c>
      <c r="AM29" s="33" t="s">
        <v>43</v>
      </c>
      <c r="AN29" s="33" t="s">
        <v>43</v>
      </c>
      <c r="AO29" s="33" t="s">
        <v>79</v>
      </c>
      <c r="AP29" s="33" t="s">
        <v>79</v>
      </c>
      <c r="AQ29" s="33" t="s">
        <v>43</v>
      </c>
      <c r="AR29" s="33" t="s">
        <v>43</v>
      </c>
      <c r="AZ29" s="33" t="s">
        <v>73</v>
      </c>
      <c r="BA29" s="33" t="s">
        <v>43</v>
      </c>
      <c r="BB29" s="33" t="s">
        <v>43</v>
      </c>
      <c r="BC29" s="33" t="s">
        <v>73</v>
      </c>
      <c r="BD29" s="33" t="s">
        <v>73</v>
      </c>
      <c r="BE29" s="33" t="s">
        <v>43</v>
      </c>
      <c r="BF29" s="33" t="s">
        <v>43</v>
      </c>
      <c r="BM29" s="33" t="s">
        <v>850</v>
      </c>
      <c r="BN29" s="33" t="s">
        <v>308</v>
      </c>
      <c r="BO29" s="33" t="s">
        <v>42</v>
      </c>
      <c r="BP29" s="33" t="s">
        <v>851</v>
      </c>
      <c r="BQ29" s="33" t="s">
        <v>851</v>
      </c>
      <c r="BR29" s="33" t="s">
        <v>42</v>
      </c>
      <c r="BS29" s="33" t="s">
        <v>62</v>
      </c>
      <c r="BT29" s="33" t="s">
        <v>851</v>
      </c>
      <c r="BU29" s="36"/>
      <c r="BV29" s="36"/>
      <c r="BW29" s="36"/>
      <c r="BX29" s="36"/>
      <c r="BY29" s="33" t="s">
        <v>980</v>
      </c>
      <c r="BZ29" s="36"/>
      <c r="CA29" s="33" t="s">
        <v>74</v>
      </c>
      <c r="CB29" s="33" t="s">
        <v>43</v>
      </c>
      <c r="CC29" s="33" t="s">
        <v>43</v>
      </c>
      <c r="CD29" s="33" t="s">
        <v>74</v>
      </c>
      <c r="CE29" s="33" t="s">
        <v>86</v>
      </c>
      <c r="CF29" s="33" t="s">
        <v>43</v>
      </c>
      <c r="CG29" s="33" t="s">
        <v>75</v>
      </c>
      <c r="CH29"/>
      <c r="CJ29" s="33" t="s">
        <v>75</v>
      </c>
      <c r="CK29" s="36"/>
      <c r="CM29" s="33" t="s">
        <v>899</v>
      </c>
      <c r="CN29" s="33" t="s">
        <v>921</v>
      </c>
      <c r="CP29" s="33" t="s">
        <v>854</v>
      </c>
      <c r="CQ29" s="33" t="s">
        <v>43</v>
      </c>
      <c r="CR29" s="33" t="s">
        <v>43</v>
      </c>
      <c r="CS29" s="33" t="s">
        <v>854</v>
      </c>
      <c r="CT29" s="33" t="s">
        <v>855</v>
      </c>
      <c r="CU29" s="33" t="s">
        <v>854</v>
      </c>
      <c r="CV29" s="33" t="s">
        <v>43</v>
      </c>
      <c r="CW29" s="33" t="s">
        <v>43</v>
      </c>
      <c r="CX29" s="33" t="s">
        <v>854</v>
      </c>
      <c r="CY29" s="33" t="s">
        <v>854</v>
      </c>
      <c r="CZ29" s="33" t="s">
        <v>854</v>
      </c>
      <c r="DA29" s="33" t="s">
        <v>43</v>
      </c>
      <c r="DB29" s="33" t="s">
        <v>43</v>
      </c>
      <c r="DC29" s="33" t="s">
        <v>854</v>
      </c>
      <c r="DD29" s="33" t="s">
        <v>854</v>
      </c>
      <c r="DE29" s="33" t="s">
        <v>854</v>
      </c>
      <c r="DF29" s="33" t="s">
        <v>43</v>
      </c>
      <c r="DG29" s="33" t="s">
        <v>43</v>
      </c>
      <c r="DH29" s="33" t="s">
        <v>854</v>
      </c>
      <c r="DI29" s="33" t="s">
        <v>854</v>
      </c>
      <c r="DK29" s="33" t="s">
        <v>537</v>
      </c>
      <c r="DL29" s="33" t="s">
        <v>537</v>
      </c>
      <c r="DO29" s="33" t="s">
        <v>97</v>
      </c>
      <c r="DP29" s="33" t="s">
        <v>98</v>
      </c>
      <c r="DR29" s="33" t="s">
        <v>75</v>
      </c>
      <c r="DT29" s="33" t="s">
        <v>51</v>
      </c>
      <c r="DU29" s="33" t="s">
        <v>43</v>
      </c>
      <c r="DV29" s="33" t="s">
        <v>43</v>
      </c>
      <c r="DW29" s="33" t="s">
        <v>64</v>
      </c>
      <c r="DX29" s="33" t="s">
        <v>64</v>
      </c>
      <c r="DY29" s="33" t="s">
        <v>1252</v>
      </c>
      <c r="DZ29" s="33" t="s">
        <v>95</v>
      </c>
      <c r="EA29" s="33" t="s">
        <v>43</v>
      </c>
      <c r="EB29" s="33" t="s">
        <v>43</v>
      </c>
      <c r="EC29" s="33" t="s">
        <v>80</v>
      </c>
      <c r="ED29" s="33" t="s">
        <v>52</v>
      </c>
      <c r="EE29" s="33" t="s">
        <v>1253</v>
      </c>
      <c r="EG29" s="33" t="s">
        <v>309</v>
      </c>
      <c r="EH29" s="33" t="s">
        <v>309</v>
      </c>
      <c r="EJ29" s="33" t="s">
        <v>53</v>
      </c>
      <c r="EK29" s="33" t="s">
        <v>1127</v>
      </c>
      <c r="EM29" s="33" t="s">
        <v>72</v>
      </c>
      <c r="EP29" s="33" t="s">
        <v>1254</v>
      </c>
      <c r="EQ29" s="33" t="s">
        <v>859</v>
      </c>
      <c r="ER29" s="33" t="s">
        <v>66</v>
      </c>
      <c r="ES29" s="33" t="s">
        <v>1026</v>
      </c>
      <c r="FA29" s="33" t="s">
        <v>57</v>
      </c>
      <c r="FC29" s="33" t="s">
        <v>1255</v>
      </c>
      <c r="FD29" s="33" t="s">
        <v>57</v>
      </c>
      <c r="FF29" s="33" t="s">
        <v>1256</v>
      </c>
      <c r="FG29" s="33" t="s">
        <v>57</v>
      </c>
      <c r="FK29" s="33" t="s">
        <v>1132</v>
      </c>
      <c r="FL29" s="33" t="s">
        <v>866</v>
      </c>
      <c r="FN29" s="33" t="s">
        <v>866</v>
      </c>
      <c r="FQ29" s="33" t="s">
        <v>974</v>
      </c>
      <c r="FR29" s="33" t="s">
        <v>1074</v>
      </c>
      <c r="FT29" s="33" t="s">
        <v>949</v>
      </c>
      <c r="FU29" s="33" t="s">
        <v>937</v>
      </c>
      <c r="FV29" s="33" t="s">
        <v>870</v>
      </c>
      <c r="FW29" s="33" t="s">
        <v>530</v>
      </c>
      <c r="FX29" s="33">
        <v>0</v>
      </c>
      <c r="FY29" s="33">
        <v>0</v>
      </c>
      <c r="FZ29" s="33">
        <v>0</v>
      </c>
      <c r="GA29" s="33">
        <v>1</v>
      </c>
      <c r="GB29" s="33">
        <v>1</v>
      </c>
      <c r="GC29" s="33">
        <v>0</v>
      </c>
      <c r="GD29" s="33">
        <v>1</v>
      </c>
      <c r="GE29" s="33">
        <v>0</v>
      </c>
      <c r="GF29" s="33" t="s">
        <v>872</v>
      </c>
      <c r="GG29" s="33" t="s">
        <v>872</v>
      </c>
      <c r="GH29" s="33" t="s">
        <v>872</v>
      </c>
      <c r="GI29" s="33" t="s">
        <v>872</v>
      </c>
      <c r="GJ29" s="33" t="s">
        <v>872</v>
      </c>
      <c r="GK29" s="33" t="s">
        <v>872</v>
      </c>
      <c r="GL29" s="33" t="s">
        <v>872</v>
      </c>
      <c r="GM29" s="33" t="s">
        <v>872</v>
      </c>
      <c r="GN29" s="33" t="s">
        <v>872</v>
      </c>
      <c r="GO29" s="33" t="s">
        <v>872</v>
      </c>
      <c r="GP29" s="33" t="s">
        <v>872</v>
      </c>
      <c r="GQ29" s="33" t="s">
        <v>872</v>
      </c>
      <c r="GR29" s="33" t="s">
        <v>872</v>
      </c>
    </row>
    <row r="30" spans="1:200" s="33" customFormat="1" x14ac:dyDescent="0.2">
      <c r="A30" s="33">
        <v>1431</v>
      </c>
      <c r="B30" s="34">
        <v>45836.6639699074</v>
      </c>
      <c r="C30" s="34">
        <v>45836.677048611098</v>
      </c>
      <c r="D30" s="33" t="s">
        <v>844</v>
      </c>
      <c r="F30" s="34"/>
      <c r="G30" s="33" t="s">
        <v>845</v>
      </c>
      <c r="H30" s="33" t="s">
        <v>83</v>
      </c>
      <c r="I30" s="33" t="s">
        <v>67</v>
      </c>
      <c r="J30" s="33" t="s">
        <v>83</v>
      </c>
      <c r="K30" s="33" t="s">
        <v>67</v>
      </c>
      <c r="L30" s="33" t="s">
        <v>68</v>
      </c>
      <c r="M30" s="33" t="s">
        <v>69</v>
      </c>
      <c r="N30" s="33" t="s">
        <v>61</v>
      </c>
      <c r="O30" s="33" t="s">
        <v>962</v>
      </c>
      <c r="P30" s="33" t="s">
        <v>847</v>
      </c>
      <c r="Q30" s="33" t="s">
        <v>847</v>
      </c>
      <c r="R30" s="33" t="s">
        <v>38</v>
      </c>
      <c r="S30" s="33" t="s">
        <v>38</v>
      </c>
      <c r="T30" s="33" t="s">
        <v>38</v>
      </c>
      <c r="U30" s="33" t="s">
        <v>38</v>
      </c>
      <c r="V30" s="33" t="s">
        <v>38</v>
      </c>
      <c r="W30" s="33" t="s">
        <v>38</v>
      </c>
      <c r="AF30" s="33" t="s">
        <v>41</v>
      </c>
      <c r="AG30" s="33" t="s">
        <v>41</v>
      </c>
      <c r="AH30" s="33" t="s">
        <v>41</v>
      </c>
      <c r="AI30" s="33" t="s">
        <v>41</v>
      </c>
      <c r="AJ30" s="33" t="s">
        <v>41</v>
      </c>
      <c r="AL30" s="33" t="s">
        <v>43</v>
      </c>
      <c r="AM30" s="33" t="s">
        <v>43</v>
      </c>
      <c r="AN30" s="33" t="s">
        <v>43</v>
      </c>
      <c r="AO30" s="33" t="s">
        <v>43</v>
      </c>
      <c r="AP30" s="33" t="s">
        <v>43</v>
      </c>
      <c r="AQ30" s="33" t="s">
        <v>79</v>
      </c>
      <c r="AR30" s="33" t="s">
        <v>43</v>
      </c>
      <c r="AZ30" s="33" t="s">
        <v>43</v>
      </c>
      <c r="BA30" s="33" t="s">
        <v>43</v>
      </c>
      <c r="BB30" s="33" t="s">
        <v>43</v>
      </c>
      <c r="BC30" s="33" t="s">
        <v>43</v>
      </c>
      <c r="BD30" s="33" t="s">
        <v>43</v>
      </c>
      <c r="BE30" s="33" t="s">
        <v>73</v>
      </c>
      <c r="BF30" s="33" t="s">
        <v>43</v>
      </c>
      <c r="BM30" s="33" t="s">
        <v>877</v>
      </c>
      <c r="BN30" s="33" t="s">
        <v>308</v>
      </c>
      <c r="BO30" s="33" t="s">
        <v>851</v>
      </c>
      <c r="BP30" s="33" t="s">
        <v>851</v>
      </c>
      <c r="BQ30" s="33" t="s">
        <v>851</v>
      </c>
      <c r="BR30" s="33" t="s">
        <v>851</v>
      </c>
      <c r="BS30" s="33" t="s">
        <v>851</v>
      </c>
      <c r="BT30" s="33" t="s">
        <v>42</v>
      </c>
      <c r="CA30" s="33" t="s">
        <v>43</v>
      </c>
      <c r="CB30" s="33" t="s">
        <v>43</v>
      </c>
      <c r="CC30" s="33" t="s">
        <v>43</v>
      </c>
      <c r="CD30" s="33" t="s">
        <v>43</v>
      </c>
      <c r="CE30" s="33" t="s">
        <v>43</v>
      </c>
      <c r="CF30" s="33" t="s">
        <v>74</v>
      </c>
      <c r="CH30"/>
      <c r="CL30" s="33" t="s">
        <v>75</v>
      </c>
      <c r="CM30" s="33" t="s">
        <v>944</v>
      </c>
      <c r="CN30" s="33" t="s">
        <v>944</v>
      </c>
      <c r="CP30" s="33" t="s">
        <v>43</v>
      </c>
      <c r="CQ30" s="33" t="s">
        <v>43</v>
      </c>
      <c r="CR30" s="33" t="s">
        <v>43</v>
      </c>
      <c r="CS30" s="33" t="s">
        <v>43</v>
      </c>
      <c r="CT30" s="33" t="s">
        <v>43</v>
      </c>
      <c r="CU30" s="33" t="s">
        <v>43</v>
      </c>
      <c r="CV30" s="33" t="s">
        <v>43</v>
      </c>
      <c r="CW30" s="33" t="s">
        <v>43</v>
      </c>
      <c r="CX30" s="33" t="s">
        <v>43</v>
      </c>
      <c r="CY30" s="33" t="s">
        <v>43</v>
      </c>
      <c r="CZ30" s="33" t="s">
        <v>43</v>
      </c>
      <c r="DA30" s="33" t="s">
        <v>43</v>
      </c>
      <c r="DB30" s="33" t="s">
        <v>43</v>
      </c>
      <c r="DC30" s="33" t="s">
        <v>43</v>
      </c>
      <c r="DD30" s="33" t="s">
        <v>43</v>
      </c>
      <c r="DE30" s="33" t="s">
        <v>43</v>
      </c>
      <c r="DF30" s="33" t="s">
        <v>43</v>
      </c>
      <c r="DG30" s="33" t="s">
        <v>43</v>
      </c>
      <c r="DH30" s="33" t="s">
        <v>43</v>
      </c>
      <c r="DI30" s="33" t="s">
        <v>43</v>
      </c>
      <c r="DK30" s="33" t="s">
        <v>539</v>
      </c>
      <c r="DL30" s="33" t="s">
        <v>539</v>
      </c>
      <c r="DR30" s="33" t="s">
        <v>50</v>
      </c>
      <c r="DT30" s="33" t="s">
        <v>43</v>
      </c>
      <c r="DU30" s="33" t="s">
        <v>43</v>
      </c>
      <c r="DV30" s="33" t="s">
        <v>43</v>
      </c>
      <c r="DW30" s="33" t="s">
        <v>43</v>
      </c>
      <c r="DX30" s="33" t="s">
        <v>43</v>
      </c>
      <c r="DY30" s="33" t="s">
        <v>1257</v>
      </c>
      <c r="DZ30" s="33" t="s">
        <v>43</v>
      </c>
      <c r="EA30" s="33" t="s">
        <v>43</v>
      </c>
      <c r="EB30" s="33" t="s">
        <v>43</v>
      </c>
      <c r="EC30" s="33" t="s">
        <v>43</v>
      </c>
      <c r="ED30" s="33" t="s">
        <v>43</v>
      </c>
      <c r="EE30" s="33" t="s">
        <v>944</v>
      </c>
      <c r="EG30" s="33" t="s">
        <v>309</v>
      </c>
      <c r="EH30" s="33" t="s">
        <v>309</v>
      </c>
      <c r="EJ30" s="33" t="s">
        <v>88</v>
      </c>
      <c r="EK30" s="33" t="s">
        <v>1258</v>
      </c>
      <c r="EM30" s="33" t="s">
        <v>72</v>
      </c>
      <c r="EP30" s="33" t="s">
        <v>1259</v>
      </c>
      <c r="EQ30" s="33" t="s">
        <v>76</v>
      </c>
      <c r="ER30" s="33" t="s">
        <v>55</v>
      </c>
      <c r="EU30" s="33" t="s">
        <v>41</v>
      </c>
      <c r="EW30" s="33" t="s">
        <v>862</v>
      </c>
      <c r="EX30" s="33" t="s">
        <v>1260</v>
      </c>
      <c r="FA30" s="33" t="s">
        <v>93</v>
      </c>
      <c r="FB30" s="33" t="s">
        <v>960</v>
      </c>
      <c r="FD30" s="33" t="s">
        <v>57</v>
      </c>
      <c r="FF30" s="33" t="s">
        <v>1261</v>
      </c>
      <c r="FG30" s="33" t="s">
        <v>57</v>
      </c>
      <c r="FK30" s="33" t="s">
        <v>1262</v>
      </c>
      <c r="FL30" s="33" t="s">
        <v>932</v>
      </c>
      <c r="FM30" s="33" t="s">
        <v>1263</v>
      </c>
      <c r="FN30" s="33" t="s">
        <v>866</v>
      </c>
      <c r="FQ30" s="33" t="s">
        <v>867</v>
      </c>
      <c r="FS30" s="33" t="s">
        <v>868</v>
      </c>
      <c r="FT30" s="33" t="s">
        <v>1143</v>
      </c>
      <c r="FU30" s="33" t="s">
        <v>870</v>
      </c>
      <c r="FV30" s="33" t="s">
        <v>870</v>
      </c>
      <c r="FW30" s="33" t="s">
        <v>530</v>
      </c>
      <c r="FX30" s="33">
        <v>0</v>
      </c>
      <c r="FY30" s="33">
        <v>0</v>
      </c>
      <c r="FZ30" s="33">
        <v>0</v>
      </c>
      <c r="GA30" s="33">
        <v>0</v>
      </c>
      <c r="GB30" s="33">
        <v>0</v>
      </c>
      <c r="GC30" s="33">
        <v>0</v>
      </c>
      <c r="GD30" s="33">
        <v>0</v>
      </c>
      <c r="GE30" s="33">
        <v>0</v>
      </c>
      <c r="GF30" s="33" t="s">
        <v>872</v>
      </c>
      <c r="GG30" s="33" t="s">
        <v>872</v>
      </c>
      <c r="GH30" s="33" t="s">
        <v>872</v>
      </c>
      <c r="GI30" s="33" t="s">
        <v>872</v>
      </c>
      <c r="GJ30" s="33" t="s">
        <v>872</v>
      </c>
      <c r="GK30" s="33" t="s">
        <v>872</v>
      </c>
      <c r="GL30" s="33" t="s">
        <v>872</v>
      </c>
      <c r="GM30" s="33" t="s">
        <v>872</v>
      </c>
      <c r="GN30" s="33" t="s">
        <v>872</v>
      </c>
      <c r="GO30" s="33" t="s">
        <v>872</v>
      </c>
      <c r="GP30" s="33" t="s">
        <v>1144</v>
      </c>
      <c r="GQ30" s="33" t="s">
        <v>872</v>
      </c>
      <c r="GR30" s="33" t="s">
        <v>872</v>
      </c>
    </row>
    <row r="31" spans="1:200" s="33" customFormat="1" x14ac:dyDescent="0.2">
      <c r="A31" s="33">
        <v>1453</v>
      </c>
      <c r="B31" s="34">
        <v>45838.644560185203</v>
      </c>
      <c r="C31" s="34">
        <v>45838.660995370403</v>
      </c>
      <c r="D31" s="33" t="s">
        <v>844</v>
      </c>
      <c r="F31" s="34"/>
      <c r="G31" s="33" t="s">
        <v>845</v>
      </c>
      <c r="H31" s="33" t="s">
        <v>67</v>
      </c>
      <c r="I31" s="33" t="s">
        <v>67</v>
      </c>
      <c r="J31" s="33" t="s">
        <v>34</v>
      </c>
      <c r="K31" s="33" t="s">
        <v>67</v>
      </c>
      <c r="L31" s="33" t="s">
        <v>68</v>
      </c>
      <c r="M31" s="33" t="s">
        <v>69</v>
      </c>
      <c r="N31" s="33" t="s">
        <v>37</v>
      </c>
      <c r="O31" s="33" t="s">
        <v>846</v>
      </c>
      <c r="P31" s="33" t="s">
        <v>847</v>
      </c>
      <c r="Q31" s="33" t="s">
        <v>846</v>
      </c>
      <c r="R31" s="33" t="s">
        <v>38</v>
      </c>
      <c r="S31" s="33" t="s">
        <v>38</v>
      </c>
      <c r="T31" s="33" t="s">
        <v>38</v>
      </c>
      <c r="U31" s="33" t="s">
        <v>39</v>
      </c>
      <c r="V31" s="33" t="s">
        <v>39</v>
      </c>
      <c r="W31" s="33" t="s">
        <v>38</v>
      </c>
      <c r="AA31" s="33" t="s">
        <v>951</v>
      </c>
      <c r="AB31" s="33" t="s">
        <v>939</v>
      </c>
      <c r="AD31" s="33" t="s">
        <v>1264</v>
      </c>
      <c r="AF31" s="33" t="s">
        <v>41</v>
      </c>
      <c r="AG31" s="33" t="s">
        <v>41</v>
      </c>
      <c r="AH31" s="33" t="s">
        <v>41</v>
      </c>
      <c r="AI31" s="33" t="s">
        <v>62</v>
      </c>
      <c r="AJ31" s="33" t="s">
        <v>62</v>
      </c>
      <c r="AL31" s="33" t="s">
        <v>43</v>
      </c>
      <c r="AM31" s="33" t="s">
        <v>43</v>
      </c>
      <c r="AN31" s="33" t="s">
        <v>43</v>
      </c>
      <c r="AO31" s="33" t="s">
        <v>63</v>
      </c>
      <c r="AP31" s="33" t="s">
        <v>79</v>
      </c>
      <c r="AQ31" s="33" t="s">
        <v>43</v>
      </c>
      <c r="AR31" s="33" t="s">
        <v>43</v>
      </c>
      <c r="AV31" s="33" t="s">
        <v>1265</v>
      </c>
      <c r="AZ31" s="33" t="s">
        <v>43</v>
      </c>
      <c r="BA31" s="33" t="s">
        <v>43</v>
      </c>
      <c r="BB31" s="33" t="s">
        <v>43</v>
      </c>
      <c r="BC31" s="33" t="s">
        <v>73</v>
      </c>
      <c r="BD31" s="33" t="s">
        <v>70</v>
      </c>
      <c r="BE31" s="33" t="s">
        <v>43</v>
      </c>
      <c r="BF31" s="33" t="s">
        <v>43</v>
      </c>
      <c r="BK31" s="33" t="s">
        <v>1266</v>
      </c>
      <c r="BM31" s="33" t="s">
        <v>877</v>
      </c>
      <c r="BN31" s="33" t="s">
        <v>308</v>
      </c>
      <c r="BO31" s="33" t="s">
        <v>851</v>
      </c>
      <c r="BP31" s="33" t="s">
        <v>851</v>
      </c>
      <c r="BQ31" s="33" t="s">
        <v>851</v>
      </c>
      <c r="BR31" s="33" t="s">
        <v>42</v>
      </c>
      <c r="BS31" s="33" t="s">
        <v>62</v>
      </c>
      <c r="BT31" s="33" t="s">
        <v>851</v>
      </c>
      <c r="BU31" s="36"/>
      <c r="BV31" s="36"/>
      <c r="BW31" s="36"/>
      <c r="BX31" s="36"/>
      <c r="BY31" s="33" t="s">
        <v>897</v>
      </c>
      <c r="BZ31" s="36"/>
      <c r="CA31" s="33" t="s">
        <v>43</v>
      </c>
      <c r="CB31" s="33" t="s">
        <v>43</v>
      </c>
      <c r="CC31" s="33" t="s">
        <v>43</v>
      </c>
      <c r="CD31" s="33" t="s">
        <v>106</v>
      </c>
      <c r="CE31" s="33" t="s">
        <v>46</v>
      </c>
      <c r="CF31" s="33" t="s">
        <v>43</v>
      </c>
      <c r="CH31"/>
      <c r="CM31" s="33" t="s">
        <v>1189</v>
      </c>
      <c r="CN31" s="33" t="s">
        <v>853</v>
      </c>
      <c r="CP31" s="33" t="s">
        <v>43</v>
      </c>
      <c r="CQ31" s="33" t="s">
        <v>43</v>
      </c>
      <c r="CR31" s="33" t="s">
        <v>43</v>
      </c>
      <c r="CS31" s="33" t="s">
        <v>855</v>
      </c>
      <c r="CT31" s="33" t="s">
        <v>855</v>
      </c>
      <c r="CU31" s="33" t="s">
        <v>43</v>
      </c>
      <c r="CV31" s="33" t="s">
        <v>43</v>
      </c>
      <c r="CW31" s="33" t="s">
        <v>43</v>
      </c>
      <c r="CX31" s="33" t="s">
        <v>855</v>
      </c>
      <c r="CY31" s="33" t="s">
        <v>855</v>
      </c>
      <c r="CZ31" s="33" t="s">
        <v>43</v>
      </c>
      <c r="DA31" s="33" t="s">
        <v>43</v>
      </c>
      <c r="DB31" s="33" t="s">
        <v>43</v>
      </c>
      <c r="DC31" s="33" t="s">
        <v>855</v>
      </c>
      <c r="DD31" s="33" t="s">
        <v>855</v>
      </c>
      <c r="DE31" s="33" t="s">
        <v>43</v>
      </c>
      <c r="DF31" s="33" t="s">
        <v>43</v>
      </c>
      <c r="DG31" s="33" t="s">
        <v>43</v>
      </c>
      <c r="DH31" s="33" t="s">
        <v>855</v>
      </c>
      <c r="DI31" s="33" t="s">
        <v>855</v>
      </c>
      <c r="DK31" s="33" t="s">
        <v>539</v>
      </c>
      <c r="DL31" s="33" t="s">
        <v>540</v>
      </c>
      <c r="DR31" s="33" t="s">
        <v>50</v>
      </c>
      <c r="DT31" s="33" t="s">
        <v>43</v>
      </c>
      <c r="DU31" s="33" t="s">
        <v>43</v>
      </c>
      <c r="DV31" s="33" t="s">
        <v>43</v>
      </c>
      <c r="DW31" s="33" t="s">
        <v>51</v>
      </c>
      <c r="DX31" s="33" t="s">
        <v>51</v>
      </c>
      <c r="DY31" s="33" t="s">
        <v>944</v>
      </c>
      <c r="DZ31" s="33" t="s">
        <v>43</v>
      </c>
      <c r="EA31" s="33" t="s">
        <v>43</v>
      </c>
      <c r="EB31" s="33" t="s">
        <v>43</v>
      </c>
      <c r="EC31" s="33" t="s">
        <v>52</v>
      </c>
      <c r="ED31" s="33" t="s">
        <v>80</v>
      </c>
      <c r="EE31" s="33" t="s">
        <v>1149</v>
      </c>
      <c r="EG31" s="33" t="s">
        <v>308</v>
      </c>
      <c r="EH31" s="33" t="s">
        <v>309</v>
      </c>
      <c r="EJ31" s="33" t="s">
        <v>72</v>
      </c>
      <c r="EM31" s="33" t="s">
        <v>53</v>
      </c>
      <c r="EN31" s="33" t="s">
        <v>970</v>
      </c>
      <c r="EP31" s="33" t="s">
        <v>1267</v>
      </c>
      <c r="EQ31" s="33" t="s">
        <v>859</v>
      </c>
      <c r="ER31" s="33" t="s">
        <v>100</v>
      </c>
      <c r="EU31" s="33" t="s">
        <v>406</v>
      </c>
      <c r="FA31" s="33" t="s">
        <v>57</v>
      </c>
      <c r="FC31" s="33" t="s">
        <v>972</v>
      </c>
      <c r="FD31" s="33" t="s">
        <v>57</v>
      </c>
      <c r="FF31" s="33" t="s">
        <v>1268</v>
      </c>
      <c r="FG31" s="33" t="s">
        <v>57</v>
      </c>
      <c r="FK31" s="33" t="s">
        <v>1269</v>
      </c>
      <c r="FL31" s="33" t="s">
        <v>866</v>
      </c>
      <c r="FN31" s="33" t="s">
        <v>866</v>
      </c>
      <c r="FQ31" s="33" t="s">
        <v>867</v>
      </c>
      <c r="FS31" s="33" t="s">
        <v>1270</v>
      </c>
      <c r="FT31" s="33" t="s">
        <v>869</v>
      </c>
      <c r="FU31" s="33" t="s">
        <v>950</v>
      </c>
      <c r="FV31" s="33" t="s">
        <v>870</v>
      </c>
      <c r="FW31" s="33" t="s">
        <v>530</v>
      </c>
      <c r="FX31" s="33">
        <v>0</v>
      </c>
      <c r="FY31" s="33">
        <v>0</v>
      </c>
      <c r="FZ31" s="33">
        <v>0</v>
      </c>
      <c r="GA31" s="33">
        <v>1</v>
      </c>
      <c r="GB31" s="33">
        <v>1</v>
      </c>
      <c r="GC31" s="33">
        <v>0</v>
      </c>
      <c r="GD31" s="33">
        <v>1</v>
      </c>
      <c r="GE31" s="33">
        <v>0</v>
      </c>
      <c r="GF31" s="33" t="s">
        <v>872</v>
      </c>
      <c r="GG31" s="33" t="s">
        <v>872</v>
      </c>
      <c r="GH31" s="33" t="s">
        <v>872</v>
      </c>
      <c r="GI31" s="33" t="s">
        <v>872</v>
      </c>
      <c r="GJ31" s="33" t="s">
        <v>872</v>
      </c>
      <c r="GK31" s="33" t="s">
        <v>872</v>
      </c>
      <c r="GL31" s="33" t="s">
        <v>872</v>
      </c>
      <c r="GM31" s="33" t="s">
        <v>872</v>
      </c>
      <c r="GN31" s="33" t="s">
        <v>872</v>
      </c>
      <c r="GO31" s="33" t="s">
        <v>872</v>
      </c>
      <c r="GP31" s="33" t="s">
        <v>872</v>
      </c>
      <c r="GQ31" s="33" t="s">
        <v>872</v>
      </c>
      <c r="GR31" s="33" t="s">
        <v>872</v>
      </c>
    </row>
    <row r="32" spans="1:200" s="33" customFormat="1" x14ac:dyDescent="0.2">
      <c r="A32" s="33">
        <v>1476</v>
      </c>
      <c r="B32" s="34">
        <v>45839.451990740701</v>
      </c>
      <c r="C32" s="34">
        <v>45839.489594907398</v>
      </c>
      <c r="D32" s="33" t="s">
        <v>844</v>
      </c>
      <c r="F32" s="34"/>
      <c r="G32" s="33" t="s">
        <v>845</v>
      </c>
      <c r="H32" s="33" t="s">
        <v>58</v>
      </c>
      <c r="I32" s="33" t="s">
        <v>67</v>
      </c>
      <c r="J32" s="33" t="s">
        <v>34</v>
      </c>
      <c r="K32" s="33" t="s">
        <v>67</v>
      </c>
      <c r="L32" s="33" t="s">
        <v>35</v>
      </c>
      <c r="M32" s="33" t="s">
        <v>69</v>
      </c>
      <c r="N32" s="33" t="s">
        <v>90</v>
      </c>
      <c r="O32" s="33" t="s">
        <v>846</v>
      </c>
      <c r="P32" s="33" t="s">
        <v>847</v>
      </c>
      <c r="Q32" s="33" t="s">
        <v>874</v>
      </c>
      <c r="R32" s="33" t="s">
        <v>78</v>
      </c>
      <c r="S32" s="33" t="s">
        <v>38</v>
      </c>
      <c r="T32" s="33" t="s">
        <v>38</v>
      </c>
      <c r="U32" s="33" t="s">
        <v>39</v>
      </c>
      <c r="V32" s="33" t="s">
        <v>38</v>
      </c>
      <c r="W32" s="33" t="s">
        <v>38</v>
      </c>
      <c r="AA32" s="33" t="s">
        <v>951</v>
      </c>
      <c r="AD32" s="33" t="s">
        <v>899</v>
      </c>
      <c r="AE32" s="33" t="s">
        <v>1271</v>
      </c>
      <c r="AF32" s="33" t="s">
        <v>62</v>
      </c>
      <c r="AG32" s="33" t="s">
        <v>41</v>
      </c>
      <c r="AH32" s="33" t="s">
        <v>41</v>
      </c>
      <c r="AI32" s="33" t="s">
        <v>62</v>
      </c>
      <c r="AJ32" s="33" t="s">
        <v>41</v>
      </c>
      <c r="AL32" s="33" t="s">
        <v>79</v>
      </c>
      <c r="AM32" s="33" t="s">
        <v>43</v>
      </c>
      <c r="AN32" s="33" t="s">
        <v>43</v>
      </c>
      <c r="AO32" s="33" t="s">
        <v>79</v>
      </c>
      <c r="AP32" s="33" t="s">
        <v>43</v>
      </c>
      <c r="AQ32" s="33" t="s">
        <v>79</v>
      </c>
      <c r="AR32" s="33" t="s">
        <v>43</v>
      </c>
      <c r="AZ32" s="33" t="s">
        <v>73</v>
      </c>
      <c r="BA32" s="33" t="s">
        <v>43</v>
      </c>
      <c r="BB32" s="33" t="s">
        <v>43</v>
      </c>
      <c r="BC32" s="33" t="s">
        <v>45</v>
      </c>
      <c r="BD32" s="33" t="s">
        <v>43</v>
      </c>
      <c r="BE32" s="33" t="s">
        <v>73</v>
      </c>
      <c r="BF32" s="33" t="s">
        <v>43</v>
      </c>
      <c r="BJ32" s="33" t="s">
        <v>1272</v>
      </c>
      <c r="BM32" s="33" t="s">
        <v>877</v>
      </c>
      <c r="BN32" s="33" t="s">
        <v>308</v>
      </c>
      <c r="BO32" s="33" t="s">
        <v>42</v>
      </c>
      <c r="BP32" s="33" t="s">
        <v>851</v>
      </c>
      <c r="BQ32" s="33" t="s">
        <v>851</v>
      </c>
      <c r="BR32" s="33" t="s">
        <v>878</v>
      </c>
      <c r="BS32" s="33" t="s">
        <v>851</v>
      </c>
      <c r="BT32" s="33" t="s">
        <v>42</v>
      </c>
      <c r="BV32" s="36"/>
      <c r="BW32" s="36"/>
      <c r="BX32" s="33" t="s">
        <v>980</v>
      </c>
      <c r="BY32" s="36"/>
      <c r="CA32" s="33" t="s">
        <v>46</v>
      </c>
      <c r="CB32" s="33" t="s">
        <v>43</v>
      </c>
      <c r="CC32" s="33" t="s">
        <v>43</v>
      </c>
      <c r="CD32" s="33" t="s">
        <v>46</v>
      </c>
      <c r="CE32" s="33" t="s">
        <v>43</v>
      </c>
      <c r="CF32" s="33" t="s">
        <v>46</v>
      </c>
      <c r="CH32"/>
      <c r="CM32" s="33" t="s">
        <v>1273</v>
      </c>
      <c r="CN32" s="33" t="s">
        <v>944</v>
      </c>
      <c r="CO32" s="33" t="s">
        <v>1274</v>
      </c>
      <c r="CP32" s="33" t="s">
        <v>854</v>
      </c>
      <c r="CQ32" s="33" t="s">
        <v>43</v>
      </c>
      <c r="CR32" s="33" t="s">
        <v>43</v>
      </c>
      <c r="CS32" s="33" t="s">
        <v>854</v>
      </c>
      <c r="CT32" s="33" t="s">
        <v>43</v>
      </c>
      <c r="CU32" s="33" t="s">
        <v>855</v>
      </c>
      <c r="CV32" s="33" t="s">
        <v>43</v>
      </c>
      <c r="CW32" s="33" t="s">
        <v>43</v>
      </c>
      <c r="CX32" s="33" t="s">
        <v>855</v>
      </c>
      <c r="CY32" s="33" t="s">
        <v>43</v>
      </c>
      <c r="CZ32" s="33" t="s">
        <v>854</v>
      </c>
      <c r="DA32" s="33" t="s">
        <v>43</v>
      </c>
      <c r="DB32" s="33" t="s">
        <v>43</v>
      </c>
      <c r="DC32" s="33" t="s">
        <v>855</v>
      </c>
      <c r="DD32" s="33" t="s">
        <v>43</v>
      </c>
      <c r="DE32" s="33" t="s">
        <v>854</v>
      </c>
      <c r="DF32" s="33" t="s">
        <v>43</v>
      </c>
      <c r="DG32" s="33" t="s">
        <v>43</v>
      </c>
      <c r="DH32" s="33" t="s">
        <v>855</v>
      </c>
      <c r="DI32" s="33" t="s">
        <v>43</v>
      </c>
      <c r="DJ32" s="33" t="s">
        <v>1275</v>
      </c>
      <c r="DK32" s="33" t="s">
        <v>538</v>
      </c>
      <c r="DL32" s="33" t="s">
        <v>538</v>
      </c>
      <c r="DO32" s="33" t="s">
        <v>97</v>
      </c>
      <c r="DP32" s="33" t="s">
        <v>98</v>
      </c>
      <c r="DR32" s="33" t="s">
        <v>94</v>
      </c>
      <c r="DS32" s="33" t="s">
        <v>1276</v>
      </c>
      <c r="DT32" s="33" t="s">
        <v>51</v>
      </c>
      <c r="DU32" s="33" t="s">
        <v>43</v>
      </c>
      <c r="DV32" s="33" t="s">
        <v>43</v>
      </c>
      <c r="DW32" s="33" t="s">
        <v>51</v>
      </c>
      <c r="DX32" s="33" t="s">
        <v>43</v>
      </c>
      <c r="DY32" s="33" t="s">
        <v>1277</v>
      </c>
      <c r="DZ32" s="33" t="s">
        <v>95</v>
      </c>
      <c r="EA32" s="33" t="s">
        <v>43</v>
      </c>
      <c r="EB32" s="33" t="s">
        <v>43</v>
      </c>
      <c r="EC32" s="33" t="s">
        <v>80</v>
      </c>
      <c r="ED32" s="33" t="s">
        <v>43</v>
      </c>
      <c r="EE32" s="33" t="s">
        <v>1278</v>
      </c>
      <c r="EF32" s="33" t="s">
        <v>1279</v>
      </c>
      <c r="EG32" s="33" t="s">
        <v>309</v>
      </c>
      <c r="EH32" s="33" t="s">
        <v>309</v>
      </c>
      <c r="EI32" s="33" t="s">
        <v>1280</v>
      </c>
      <c r="EJ32" s="33" t="s">
        <v>72</v>
      </c>
      <c r="EL32" s="33" t="s">
        <v>1281</v>
      </c>
      <c r="EM32" s="33" t="s">
        <v>72</v>
      </c>
      <c r="EO32" s="33" t="s">
        <v>1282</v>
      </c>
      <c r="EP32" s="33" t="s">
        <v>1283</v>
      </c>
      <c r="EQ32" s="33" t="s">
        <v>859</v>
      </c>
      <c r="ER32" s="33" t="s">
        <v>66</v>
      </c>
      <c r="ES32" s="33" t="s">
        <v>1284</v>
      </c>
      <c r="EU32" s="33" t="s">
        <v>406</v>
      </c>
      <c r="EZ32" s="33" t="s">
        <v>1285</v>
      </c>
      <c r="FA32" s="33" t="s">
        <v>57</v>
      </c>
      <c r="FC32" s="33" t="s">
        <v>1286</v>
      </c>
      <c r="FD32" s="33" t="s">
        <v>57</v>
      </c>
      <c r="FF32" s="33" t="s">
        <v>1287</v>
      </c>
      <c r="FG32" s="33" t="s">
        <v>57</v>
      </c>
      <c r="FK32" s="33" t="s">
        <v>1288</v>
      </c>
      <c r="FL32" s="33" t="s">
        <v>866</v>
      </c>
      <c r="FN32" s="33" t="s">
        <v>932</v>
      </c>
      <c r="FO32" s="33" t="s">
        <v>934</v>
      </c>
      <c r="FQ32" s="33" t="s">
        <v>867</v>
      </c>
      <c r="FS32" s="33" t="s">
        <v>1289</v>
      </c>
      <c r="FT32" s="33" t="s">
        <v>949</v>
      </c>
      <c r="FU32" s="33" t="s">
        <v>950</v>
      </c>
      <c r="FV32" s="33" t="s">
        <v>1290</v>
      </c>
      <c r="FW32" s="33" t="s">
        <v>527</v>
      </c>
      <c r="FX32" s="33">
        <v>0</v>
      </c>
      <c r="FY32" s="33">
        <v>0</v>
      </c>
      <c r="FZ32" s="33">
        <v>0</v>
      </c>
      <c r="GA32" s="33">
        <v>1</v>
      </c>
      <c r="GB32" s="33">
        <v>0</v>
      </c>
      <c r="GC32" s="33">
        <v>0</v>
      </c>
      <c r="GD32" s="33">
        <v>1</v>
      </c>
      <c r="GE32" s="33">
        <v>0</v>
      </c>
      <c r="GF32" s="33" t="s">
        <v>872</v>
      </c>
      <c r="GG32" s="33" t="s">
        <v>872</v>
      </c>
      <c r="GH32" s="33" t="s">
        <v>872</v>
      </c>
      <c r="GI32" s="33" t="s">
        <v>872</v>
      </c>
      <c r="GJ32" s="33" t="s">
        <v>872</v>
      </c>
      <c r="GK32" s="33" t="s">
        <v>872</v>
      </c>
      <c r="GL32" s="33" t="s">
        <v>872</v>
      </c>
      <c r="GM32" s="33" t="s">
        <v>872</v>
      </c>
      <c r="GN32" s="33" t="s">
        <v>872</v>
      </c>
      <c r="GO32" s="33" t="s">
        <v>872</v>
      </c>
      <c r="GP32" s="33" t="s">
        <v>872</v>
      </c>
      <c r="GQ32" s="33" t="s">
        <v>872</v>
      </c>
      <c r="GR32" s="33" t="s">
        <v>872</v>
      </c>
    </row>
    <row r="33" spans="1:200" s="33" customFormat="1" x14ac:dyDescent="0.2">
      <c r="A33" s="33">
        <v>1479</v>
      </c>
      <c r="B33" s="34">
        <v>45839.472303240698</v>
      </c>
      <c r="C33" s="34">
        <v>45839.4980208333</v>
      </c>
      <c r="D33" s="33" t="s">
        <v>844</v>
      </c>
      <c r="F33" s="34"/>
      <c r="G33" s="33" t="s">
        <v>845</v>
      </c>
      <c r="H33" s="33" t="s">
        <v>58</v>
      </c>
      <c r="I33" s="33" t="s">
        <v>67</v>
      </c>
      <c r="J33" s="33" t="s">
        <v>34</v>
      </c>
      <c r="K33" s="33" t="s">
        <v>67</v>
      </c>
      <c r="L33" s="33" t="s">
        <v>68</v>
      </c>
      <c r="M33" s="33" t="s">
        <v>60</v>
      </c>
      <c r="N33" s="33" t="s">
        <v>90</v>
      </c>
      <c r="O33" s="33" t="s">
        <v>846</v>
      </c>
      <c r="P33" s="33" t="s">
        <v>847</v>
      </c>
      <c r="Q33" s="33" t="s">
        <v>874</v>
      </c>
      <c r="R33" s="33" t="s">
        <v>38</v>
      </c>
      <c r="S33" s="33" t="s">
        <v>38</v>
      </c>
      <c r="T33" s="33" t="s">
        <v>38</v>
      </c>
      <c r="U33" s="33" t="s">
        <v>39</v>
      </c>
      <c r="V33" s="33" t="s">
        <v>38</v>
      </c>
      <c r="W33" s="33" t="s">
        <v>38</v>
      </c>
      <c r="AA33" s="33" t="s">
        <v>975</v>
      </c>
      <c r="AB33" s="36"/>
      <c r="AD33" s="33" t="s">
        <v>1121</v>
      </c>
      <c r="AF33" s="33" t="s">
        <v>41</v>
      </c>
      <c r="AG33" s="33" t="s">
        <v>41</v>
      </c>
      <c r="AH33" s="33" t="s">
        <v>41</v>
      </c>
      <c r="AI33" s="33" t="s">
        <v>62</v>
      </c>
      <c r="AJ33" s="33" t="s">
        <v>41</v>
      </c>
      <c r="AL33" s="33" t="s">
        <v>43</v>
      </c>
      <c r="AM33" s="33" t="s">
        <v>43</v>
      </c>
      <c r="AN33" s="33" t="s">
        <v>43</v>
      </c>
      <c r="AO33" s="33" t="s">
        <v>44</v>
      </c>
      <c r="AP33" s="33" t="s">
        <v>43</v>
      </c>
      <c r="AQ33" s="33" t="s">
        <v>43</v>
      </c>
      <c r="AR33" s="33" t="s">
        <v>43</v>
      </c>
      <c r="AV33" s="33" t="s">
        <v>1291</v>
      </c>
      <c r="AZ33" s="33" t="s">
        <v>43</v>
      </c>
      <c r="BA33" s="33" t="s">
        <v>43</v>
      </c>
      <c r="BB33" s="33" t="s">
        <v>43</v>
      </c>
      <c r="BC33" s="33" t="s">
        <v>45</v>
      </c>
      <c r="BD33" s="33" t="s">
        <v>43</v>
      </c>
      <c r="BE33" s="33" t="s">
        <v>43</v>
      </c>
      <c r="BF33" s="33" t="s">
        <v>43</v>
      </c>
      <c r="BJ33" s="33" t="s">
        <v>1292</v>
      </c>
      <c r="BM33" s="33" t="s">
        <v>850</v>
      </c>
      <c r="BN33" s="33" t="s">
        <v>308</v>
      </c>
      <c r="BO33" s="33" t="s">
        <v>851</v>
      </c>
      <c r="BP33" s="33" t="s">
        <v>851</v>
      </c>
      <c r="BQ33" s="33" t="s">
        <v>851</v>
      </c>
      <c r="BR33" s="33" t="s">
        <v>42</v>
      </c>
      <c r="BS33" s="33" t="s">
        <v>851</v>
      </c>
      <c r="BT33" s="33" t="s">
        <v>851</v>
      </c>
      <c r="BU33" s="36"/>
      <c r="BV33" s="36"/>
      <c r="BW33" s="36"/>
      <c r="BX33" s="36"/>
      <c r="BY33" s="36"/>
      <c r="BZ33" s="36"/>
      <c r="CA33" s="33" t="s">
        <v>43</v>
      </c>
      <c r="CB33" s="33" t="s">
        <v>43</v>
      </c>
      <c r="CC33" s="33" t="s">
        <v>43</v>
      </c>
      <c r="CD33" s="33" t="s">
        <v>99</v>
      </c>
      <c r="CE33" s="33" t="s">
        <v>43</v>
      </c>
      <c r="CF33" s="33" t="s">
        <v>43</v>
      </c>
      <c r="CH33"/>
      <c r="CM33" s="33" t="s">
        <v>1293</v>
      </c>
      <c r="CN33" s="33" t="s">
        <v>921</v>
      </c>
      <c r="CP33" s="33" t="s">
        <v>43</v>
      </c>
      <c r="CQ33" s="33" t="s">
        <v>43</v>
      </c>
      <c r="CR33" s="33" t="s">
        <v>43</v>
      </c>
      <c r="CS33" s="33" t="s">
        <v>855</v>
      </c>
      <c r="CT33" s="33" t="s">
        <v>43</v>
      </c>
      <c r="CU33" s="33" t="s">
        <v>43</v>
      </c>
      <c r="CV33" s="33" t="s">
        <v>43</v>
      </c>
      <c r="CW33" s="33" t="s">
        <v>43</v>
      </c>
      <c r="CX33" s="33" t="s">
        <v>855</v>
      </c>
      <c r="CY33" s="33" t="s">
        <v>43</v>
      </c>
      <c r="CZ33" s="33" t="s">
        <v>43</v>
      </c>
      <c r="DA33" s="33" t="s">
        <v>43</v>
      </c>
      <c r="DB33" s="33" t="s">
        <v>43</v>
      </c>
      <c r="DC33" s="33" t="s">
        <v>855</v>
      </c>
      <c r="DD33" s="33" t="s">
        <v>43</v>
      </c>
      <c r="DE33" s="33" t="s">
        <v>43</v>
      </c>
      <c r="DF33" s="33" t="s">
        <v>43</v>
      </c>
      <c r="DG33" s="33" t="s">
        <v>43</v>
      </c>
      <c r="DH33" s="33" t="s">
        <v>855</v>
      </c>
      <c r="DI33" s="33" t="s">
        <v>43</v>
      </c>
      <c r="DK33" s="33" t="s">
        <v>537</v>
      </c>
      <c r="DL33" s="33" t="s">
        <v>537</v>
      </c>
      <c r="DR33" s="33" t="s">
        <v>71</v>
      </c>
      <c r="DS33" s="33" t="s">
        <v>1294</v>
      </c>
      <c r="DT33" s="33" t="s">
        <v>43</v>
      </c>
      <c r="DU33" s="33" t="s">
        <v>43</v>
      </c>
      <c r="DV33" s="33" t="s">
        <v>43</v>
      </c>
      <c r="DW33" s="33" t="s">
        <v>64</v>
      </c>
      <c r="DX33" s="33" t="s">
        <v>43</v>
      </c>
      <c r="DY33" s="33" t="s">
        <v>1295</v>
      </c>
      <c r="DZ33" s="33" t="s">
        <v>43</v>
      </c>
      <c r="EA33" s="33" t="s">
        <v>43</v>
      </c>
      <c r="EB33" s="33" t="s">
        <v>43</v>
      </c>
      <c r="EC33" s="33" t="s">
        <v>52</v>
      </c>
      <c r="ED33" s="33" t="s">
        <v>43</v>
      </c>
      <c r="EE33" s="33" t="s">
        <v>1296</v>
      </c>
      <c r="EG33" s="33" t="s">
        <v>309</v>
      </c>
      <c r="EH33" s="33" t="s">
        <v>309</v>
      </c>
      <c r="EJ33" s="33" t="s">
        <v>72</v>
      </c>
      <c r="EM33" s="33" t="s">
        <v>72</v>
      </c>
      <c r="EP33" s="33" t="s">
        <v>1297</v>
      </c>
      <c r="EQ33" s="33" t="s">
        <v>859</v>
      </c>
      <c r="ER33" s="33" t="s">
        <v>55</v>
      </c>
      <c r="EU33" s="33" t="s">
        <v>406</v>
      </c>
      <c r="EW33" s="33" t="s">
        <v>927</v>
      </c>
      <c r="FA33" s="33" t="s">
        <v>93</v>
      </c>
      <c r="FB33" s="33" t="s">
        <v>1298</v>
      </c>
      <c r="FC33" s="36"/>
      <c r="FD33" s="33" t="s">
        <v>56</v>
      </c>
      <c r="FF33" s="36"/>
      <c r="FG33" s="33" t="s">
        <v>56</v>
      </c>
      <c r="FH33" s="36"/>
      <c r="FI33" s="36"/>
      <c r="FJ33" s="36"/>
      <c r="FL33" s="33" t="s">
        <v>866</v>
      </c>
      <c r="FN33" s="33" t="s">
        <v>866</v>
      </c>
      <c r="FQ33" s="33" t="s">
        <v>867</v>
      </c>
      <c r="FS33" s="33" t="s">
        <v>868</v>
      </c>
      <c r="FT33" s="33" t="s">
        <v>869</v>
      </c>
      <c r="FU33" s="33" t="s">
        <v>1299</v>
      </c>
      <c r="FV33" s="33" t="s">
        <v>913</v>
      </c>
      <c r="FW33" s="33" t="s">
        <v>530</v>
      </c>
      <c r="FX33" s="33">
        <v>0</v>
      </c>
      <c r="FY33" s="33">
        <v>0</v>
      </c>
      <c r="FZ33" s="33">
        <v>0</v>
      </c>
      <c r="GA33" s="33">
        <v>1</v>
      </c>
      <c r="GB33" s="33">
        <v>0</v>
      </c>
      <c r="GC33" s="33">
        <v>0</v>
      </c>
      <c r="GD33" s="33">
        <v>1</v>
      </c>
      <c r="GE33" s="33">
        <v>0</v>
      </c>
      <c r="GF33" s="33" t="s">
        <v>872</v>
      </c>
      <c r="GG33" s="33" t="s">
        <v>872</v>
      </c>
      <c r="GH33" s="33" t="s">
        <v>872</v>
      </c>
      <c r="GI33" s="33" t="s">
        <v>872</v>
      </c>
      <c r="GJ33" s="33" t="s">
        <v>872</v>
      </c>
      <c r="GK33" s="33" t="s">
        <v>872</v>
      </c>
      <c r="GL33" s="33" t="s">
        <v>872</v>
      </c>
      <c r="GM33" s="33" t="s">
        <v>872</v>
      </c>
      <c r="GN33" s="33" t="s">
        <v>872</v>
      </c>
      <c r="GO33" s="33" t="s">
        <v>872</v>
      </c>
      <c r="GP33" s="33" t="s">
        <v>872</v>
      </c>
      <c r="GQ33" s="33" t="s">
        <v>1300</v>
      </c>
      <c r="GR33" s="33" t="s">
        <v>872</v>
      </c>
    </row>
    <row r="34" spans="1:200" s="33" customFormat="1" x14ac:dyDescent="0.2">
      <c r="A34" s="33">
        <v>1491</v>
      </c>
      <c r="B34" s="34">
        <v>45839.623090277797</v>
      </c>
      <c r="C34" s="34">
        <v>45839.651342592602</v>
      </c>
      <c r="D34" s="33" t="s">
        <v>844</v>
      </c>
      <c r="F34" s="34"/>
      <c r="G34" s="33" t="s">
        <v>845</v>
      </c>
      <c r="H34" s="33" t="s">
        <v>58</v>
      </c>
      <c r="I34" s="33" t="s">
        <v>58</v>
      </c>
      <c r="J34" s="33" t="s">
        <v>34</v>
      </c>
      <c r="K34" s="33" t="s">
        <v>34</v>
      </c>
      <c r="L34" s="33" t="s">
        <v>89</v>
      </c>
      <c r="M34" s="33" t="s">
        <v>101</v>
      </c>
      <c r="N34" s="33" t="s">
        <v>107</v>
      </c>
      <c r="O34" s="33" t="s">
        <v>875</v>
      </c>
      <c r="P34" s="33" t="s">
        <v>874</v>
      </c>
      <c r="Q34" s="33" t="s">
        <v>962</v>
      </c>
      <c r="R34" s="33" t="s">
        <v>39</v>
      </c>
      <c r="S34" s="33" t="s">
        <v>40</v>
      </c>
      <c r="T34" s="33" t="s">
        <v>38</v>
      </c>
      <c r="U34" s="33" t="s">
        <v>39</v>
      </c>
      <c r="V34" s="33" t="s">
        <v>39</v>
      </c>
      <c r="W34" s="33" t="s">
        <v>40</v>
      </c>
      <c r="X34" s="33" t="s">
        <v>975</v>
      </c>
      <c r="Y34" s="33" t="s">
        <v>975</v>
      </c>
      <c r="AA34" s="33" t="s">
        <v>975</v>
      </c>
      <c r="AB34" s="33" t="s">
        <v>951</v>
      </c>
      <c r="AC34" s="33" t="s">
        <v>1301</v>
      </c>
      <c r="AD34" s="33" t="s">
        <v>1167</v>
      </c>
      <c r="AF34" s="33" t="s">
        <v>62</v>
      </c>
      <c r="AG34" s="33" t="s">
        <v>62</v>
      </c>
      <c r="AH34" s="33" t="s">
        <v>41</v>
      </c>
      <c r="AI34" s="33" t="s">
        <v>41</v>
      </c>
      <c r="AJ34" s="33" t="s">
        <v>41</v>
      </c>
      <c r="AL34" s="33" t="s">
        <v>44</v>
      </c>
      <c r="AM34" s="33" t="s">
        <v>79</v>
      </c>
      <c r="AN34" s="33" t="s">
        <v>43</v>
      </c>
      <c r="AO34" s="33" t="s">
        <v>63</v>
      </c>
      <c r="AP34" s="33" t="s">
        <v>79</v>
      </c>
      <c r="AQ34" s="33" t="s">
        <v>44</v>
      </c>
      <c r="AR34" s="33" t="s">
        <v>44</v>
      </c>
      <c r="AS34" s="33" t="s">
        <v>1302</v>
      </c>
      <c r="AV34" s="33" t="s">
        <v>876</v>
      </c>
      <c r="AX34" s="33" t="s">
        <v>1076</v>
      </c>
      <c r="AZ34" s="33" t="s">
        <v>45</v>
      </c>
      <c r="BA34" s="33" t="s">
        <v>73</v>
      </c>
      <c r="BB34" s="33" t="s">
        <v>43</v>
      </c>
      <c r="BC34" s="33" t="s">
        <v>73</v>
      </c>
      <c r="BD34" s="33" t="s">
        <v>45</v>
      </c>
      <c r="BE34" s="33" t="s">
        <v>73</v>
      </c>
      <c r="BF34" s="33" t="s">
        <v>70</v>
      </c>
      <c r="BG34" s="33" t="s">
        <v>852</v>
      </c>
      <c r="BK34" s="33" t="s">
        <v>1056</v>
      </c>
      <c r="BM34" s="33" t="s">
        <v>877</v>
      </c>
      <c r="BN34" s="33" t="s">
        <v>308</v>
      </c>
      <c r="BO34" s="33" t="s">
        <v>42</v>
      </c>
      <c r="BP34" s="33" t="s">
        <v>878</v>
      </c>
      <c r="BQ34" s="33" t="s">
        <v>878</v>
      </c>
      <c r="BR34" s="33" t="s">
        <v>878</v>
      </c>
      <c r="BS34" s="33" t="s">
        <v>42</v>
      </c>
      <c r="BT34" s="33" t="s">
        <v>62</v>
      </c>
      <c r="BU34" s="36"/>
      <c r="BV34" s="33" t="s">
        <v>309</v>
      </c>
      <c r="BW34" s="33" t="s">
        <v>43</v>
      </c>
      <c r="BX34" s="33" t="s">
        <v>309</v>
      </c>
      <c r="BY34" s="36"/>
      <c r="BZ34" s="33" t="s">
        <v>309</v>
      </c>
      <c r="CA34" s="33" t="s">
        <v>74</v>
      </c>
      <c r="CB34" s="33" t="s">
        <v>46</v>
      </c>
      <c r="CC34" s="33" t="s">
        <v>43</v>
      </c>
      <c r="CD34" s="33" t="s">
        <v>74</v>
      </c>
      <c r="CE34" s="33" t="s">
        <v>46</v>
      </c>
      <c r="CF34" s="33" t="s">
        <v>86</v>
      </c>
      <c r="CG34" s="33" t="s">
        <v>91</v>
      </c>
      <c r="CH34" s="36"/>
      <c r="CI34" s="36"/>
      <c r="CJ34" s="33" t="s">
        <v>91</v>
      </c>
      <c r="CK34" s="36"/>
      <c r="CL34" s="36"/>
      <c r="CM34" s="33" t="s">
        <v>1303</v>
      </c>
      <c r="CN34" s="33" t="s">
        <v>880</v>
      </c>
      <c r="CP34" s="33" t="s">
        <v>854</v>
      </c>
      <c r="CQ34" s="33" t="s">
        <v>854</v>
      </c>
      <c r="CR34" s="33" t="s">
        <v>43</v>
      </c>
      <c r="CS34" s="33" t="s">
        <v>854</v>
      </c>
      <c r="CT34" s="33" t="s">
        <v>854</v>
      </c>
      <c r="CU34" s="33" t="s">
        <v>855</v>
      </c>
      <c r="CV34" s="33" t="s">
        <v>855</v>
      </c>
      <c r="CW34" s="33" t="s">
        <v>43</v>
      </c>
      <c r="CX34" s="33" t="s">
        <v>854</v>
      </c>
      <c r="CY34" s="33" t="s">
        <v>854</v>
      </c>
      <c r="CZ34" s="33" t="s">
        <v>854</v>
      </c>
      <c r="DA34" s="33" t="s">
        <v>855</v>
      </c>
      <c r="DB34" s="33" t="s">
        <v>43</v>
      </c>
      <c r="DC34" s="33" t="s">
        <v>855</v>
      </c>
      <c r="DD34" s="33" t="s">
        <v>855</v>
      </c>
      <c r="DE34" s="33" t="s">
        <v>855</v>
      </c>
      <c r="DF34" s="33" t="s">
        <v>855</v>
      </c>
      <c r="DG34" s="33" t="s">
        <v>43</v>
      </c>
      <c r="DH34" s="33" t="s">
        <v>855</v>
      </c>
      <c r="DI34" s="33" t="s">
        <v>855</v>
      </c>
      <c r="DK34" s="33" t="s">
        <v>539</v>
      </c>
      <c r="DL34" s="33" t="s">
        <v>539</v>
      </c>
      <c r="DO34" s="33" t="s">
        <v>97</v>
      </c>
      <c r="DP34" s="33" t="s">
        <v>98</v>
      </c>
      <c r="DR34" s="33" t="s">
        <v>75</v>
      </c>
      <c r="DT34" s="33" t="s">
        <v>64</v>
      </c>
      <c r="DU34" s="33" t="s">
        <v>43</v>
      </c>
      <c r="DV34" s="33" t="s">
        <v>43</v>
      </c>
      <c r="DW34" s="33" t="s">
        <v>51</v>
      </c>
      <c r="DX34" s="33" t="s">
        <v>51</v>
      </c>
      <c r="DY34" s="33" t="s">
        <v>944</v>
      </c>
      <c r="DZ34" s="33" t="s">
        <v>80</v>
      </c>
      <c r="EA34" s="33" t="s">
        <v>52</v>
      </c>
      <c r="EB34" s="33" t="s">
        <v>43</v>
      </c>
      <c r="EC34" s="33" t="s">
        <v>80</v>
      </c>
      <c r="ED34" s="33" t="s">
        <v>80</v>
      </c>
      <c r="EE34" s="33" t="s">
        <v>1304</v>
      </c>
      <c r="EG34" s="33" t="s">
        <v>308</v>
      </c>
      <c r="EH34" s="33" t="s">
        <v>309</v>
      </c>
      <c r="EJ34" s="33" t="s">
        <v>72</v>
      </c>
      <c r="EM34" s="33" t="s">
        <v>54</v>
      </c>
      <c r="EP34" s="33" t="s">
        <v>1305</v>
      </c>
      <c r="EQ34" s="33" t="s">
        <v>859</v>
      </c>
      <c r="ER34" s="33" t="s">
        <v>55</v>
      </c>
      <c r="EU34" s="33" t="s">
        <v>406</v>
      </c>
      <c r="FA34" s="33" t="s">
        <v>93</v>
      </c>
      <c r="FB34" s="33" t="s">
        <v>983</v>
      </c>
      <c r="FD34" s="33" t="s">
        <v>57</v>
      </c>
      <c r="FF34" s="33" t="s">
        <v>1306</v>
      </c>
      <c r="FG34" s="33" t="s">
        <v>93</v>
      </c>
      <c r="FJ34" s="33" t="s">
        <v>984</v>
      </c>
      <c r="FL34" s="33" t="s">
        <v>866</v>
      </c>
      <c r="FN34" s="33" t="s">
        <v>866</v>
      </c>
      <c r="FQ34" s="33" t="s">
        <v>935</v>
      </c>
      <c r="FR34" s="33" t="s">
        <v>960</v>
      </c>
      <c r="FT34" s="33" t="s">
        <v>949</v>
      </c>
      <c r="FU34" s="33" t="s">
        <v>950</v>
      </c>
      <c r="FV34" s="33" t="s">
        <v>913</v>
      </c>
      <c r="FW34" s="33" t="s">
        <v>530</v>
      </c>
      <c r="FX34" s="33">
        <v>1</v>
      </c>
      <c r="FY34" s="33">
        <v>1</v>
      </c>
      <c r="FZ34" s="33">
        <v>0</v>
      </c>
      <c r="GA34" s="33">
        <v>1</v>
      </c>
      <c r="GB34" s="33">
        <v>1</v>
      </c>
      <c r="GC34" s="33">
        <v>1</v>
      </c>
      <c r="GD34" s="33">
        <v>1</v>
      </c>
      <c r="GE34" s="33">
        <v>0</v>
      </c>
      <c r="GF34" s="33" t="s">
        <v>872</v>
      </c>
      <c r="GG34" s="33" t="s">
        <v>872</v>
      </c>
      <c r="GH34" s="33" t="s">
        <v>872</v>
      </c>
      <c r="GI34" s="33" t="s">
        <v>872</v>
      </c>
      <c r="GJ34" s="33" t="s">
        <v>872</v>
      </c>
      <c r="GK34" s="33" t="s">
        <v>872</v>
      </c>
      <c r="GL34" s="33" t="s">
        <v>872</v>
      </c>
      <c r="GM34" s="33" t="s">
        <v>872</v>
      </c>
      <c r="GN34" s="33" t="s">
        <v>872</v>
      </c>
      <c r="GO34" s="33" t="s">
        <v>872</v>
      </c>
      <c r="GP34" s="33" t="s">
        <v>872</v>
      </c>
      <c r="GQ34" s="33" t="s">
        <v>872</v>
      </c>
      <c r="GR34" s="33" t="s">
        <v>872</v>
      </c>
    </row>
    <row r="35" spans="1:200" s="33" customFormat="1" x14ac:dyDescent="0.2">
      <c r="A35" s="33">
        <v>1500</v>
      </c>
      <c r="B35" s="34">
        <v>45839.678217592598</v>
      </c>
      <c r="C35" s="34">
        <v>45839.713032407402</v>
      </c>
      <c r="D35" s="33" t="s">
        <v>844</v>
      </c>
      <c r="F35" s="34"/>
      <c r="G35" s="33" t="s">
        <v>845</v>
      </c>
      <c r="H35" s="33" t="s">
        <v>58</v>
      </c>
      <c r="I35" s="33" t="s">
        <v>58</v>
      </c>
      <c r="J35" s="33" t="s">
        <v>34</v>
      </c>
      <c r="K35" s="33" t="s">
        <v>34</v>
      </c>
      <c r="L35" s="33" t="s">
        <v>35</v>
      </c>
      <c r="M35" s="33" t="s">
        <v>60</v>
      </c>
      <c r="N35" s="33" t="s">
        <v>90</v>
      </c>
      <c r="O35" s="33" t="s">
        <v>962</v>
      </c>
      <c r="P35" s="33" t="s">
        <v>962</v>
      </c>
      <c r="Q35" s="33" t="s">
        <v>874</v>
      </c>
      <c r="R35" s="33" t="s">
        <v>39</v>
      </c>
      <c r="S35" s="33" t="s">
        <v>38</v>
      </c>
      <c r="T35" s="33" t="s">
        <v>38</v>
      </c>
      <c r="U35" s="33" t="s">
        <v>39</v>
      </c>
      <c r="V35" s="33" t="s">
        <v>39</v>
      </c>
      <c r="W35" s="33" t="s">
        <v>38</v>
      </c>
      <c r="X35" s="33" t="s">
        <v>1234</v>
      </c>
      <c r="AA35" s="33" t="s">
        <v>1234</v>
      </c>
      <c r="AB35" s="33" t="s">
        <v>1234</v>
      </c>
      <c r="AD35" s="33" t="s">
        <v>1307</v>
      </c>
      <c r="AE35" s="33" t="s">
        <v>1308</v>
      </c>
      <c r="AF35" s="33" t="s">
        <v>62</v>
      </c>
      <c r="AG35" s="33" t="s">
        <v>41</v>
      </c>
      <c r="AH35" s="33" t="s">
        <v>41</v>
      </c>
      <c r="AI35" s="33" t="s">
        <v>62</v>
      </c>
      <c r="AJ35" s="33" t="s">
        <v>62</v>
      </c>
      <c r="AL35" s="33" t="s">
        <v>44</v>
      </c>
      <c r="AM35" s="33" t="s">
        <v>43</v>
      </c>
      <c r="AN35" s="33" t="s">
        <v>43</v>
      </c>
      <c r="AO35" s="33" t="s">
        <v>79</v>
      </c>
      <c r="AP35" s="33" t="s">
        <v>79</v>
      </c>
      <c r="AQ35" s="33" t="s">
        <v>43</v>
      </c>
      <c r="AR35" s="33" t="s">
        <v>43</v>
      </c>
      <c r="AS35" s="33" t="s">
        <v>1309</v>
      </c>
      <c r="AZ35" s="33" t="s">
        <v>45</v>
      </c>
      <c r="BA35" s="33" t="s">
        <v>43</v>
      </c>
      <c r="BB35" s="33" t="s">
        <v>43</v>
      </c>
      <c r="BC35" s="33" t="s">
        <v>73</v>
      </c>
      <c r="BD35" s="33" t="s">
        <v>73</v>
      </c>
      <c r="BE35" s="33" t="s">
        <v>43</v>
      </c>
      <c r="BF35" s="33" t="s">
        <v>43</v>
      </c>
      <c r="BG35" s="33" t="s">
        <v>896</v>
      </c>
      <c r="BM35" s="33" t="s">
        <v>877</v>
      </c>
      <c r="BN35" s="33" t="s">
        <v>308</v>
      </c>
      <c r="BO35" s="33" t="s">
        <v>878</v>
      </c>
      <c r="BP35" s="33" t="s">
        <v>851</v>
      </c>
      <c r="BQ35" s="33" t="s">
        <v>851</v>
      </c>
      <c r="BR35" s="33" t="s">
        <v>878</v>
      </c>
      <c r="BS35" s="33" t="s">
        <v>878</v>
      </c>
      <c r="BT35" s="33" t="s">
        <v>851</v>
      </c>
      <c r="BU35" s="33" t="s">
        <v>309</v>
      </c>
      <c r="BV35" s="36"/>
      <c r="BW35" s="36"/>
      <c r="BX35" s="33" t="s">
        <v>309</v>
      </c>
      <c r="BY35" s="33" t="s">
        <v>309</v>
      </c>
      <c r="BZ35" s="36"/>
      <c r="CA35" s="33" t="s">
        <v>74</v>
      </c>
      <c r="CB35" s="33" t="s">
        <v>43</v>
      </c>
      <c r="CC35" s="33" t="s">
        <v>43</v>
      </c>
      <c r="CD35" s="33" t="s">
        <v>46</v>
      </c>
      <c r="CE35" s="33" t="s">
        <v>46</v>
      </c>
      <c r="CF35" s="33" t="s">
        <v>43</v>
      </c>
      <c r="CG35" s="33" t="s">
        <v>91</v>
      </c>
      <c r="CH35"/>
      <c r="CM35" s="33" t="s">
        <v>1058</v>
      </c>
      <c r="CN35" s="33" t="s">
        <v>944</v>
      </c>
      <c r="CP35" s="33" t="s">
        <v>855</v>
      </c>
      <c r="CQ35" s="33" t="s">
        <v>43</v>
      </c>
      <c r="CR35" s="33" t="s">
        <v>43</v>
      </c>
      <c r="CS35" s="33" t="s">
        <v>855</v>
      </c>
      <c r="CT35" s="33" t="s">
        <v>855</v>
      </c>
      <c r="CU35" s="33" t="s">
        <v>855</v>
      </c>
      <c r="CV35" s="33" t="s">
        <v>43</v>
      </c>
      <c r="CW35" s="33" t="s">
        <v>43</v>
      </c>
      <c r="CX35" s="33" t="s">
        <v>855</v>
      </c>
      <c r="CY35" s="33" t="s">
        <v>43</v>
      </c>
      <c r="CZ35" s="33" t="s">
        <v>854</v>
      </c>
      <c r="DA35" s="33" t="s">
        <v>43</v>
      </c>
      <c r="DB35" s="33" t="s">
        <v>43</v>
      </c>
      <c r="DC35" s="33" t="s">
        <v>855</v>
      </c>
      <c r="DD35" s="33" t="s">
        <v>43</v>
      </c>
      <c r="DE35" s="33" t="s">
        <v>855</v>
      </c>
      <c r="DF35" s="33" t="s">
        <v>43</v>
      </c>
      <c r="DG35" s="33" t="s">
        <v>43</v>
      </c>
      <c r="DH35" s="33" t="s">
        <v>855</v>
      </c>
      <c r="DI35" s="33" t="s">
        <v>855</v>
      </c>
      <c r="DK35" s="33" t="s">
        <v>537</v>
      </c>
      <c r="DL35" s="33" t="s">
        <v>537</v>
      </c>
      <c r="DO35" s="33" t="s">
        <v>97</v>
      </c>
      <c r="DP35" s="33" t="s">
        <v>98</v>
      </c>
      <c r="DR35" s="33" t="s">
        <v>75</v>
      </c>
      <c r="DT35" s="33" t="s">
        <v>51</v>
      </c>
      <c r="DU35" s="33" t="s">
        <v>43</v>
      </c>
      <c r="DV35" s="33" t="s">
        <v>43</v>
      </c>
      <c r="DW35" s="33" t="s">
        <v>51</v>
      </c>
      <c r="DX35" s="33" t="s">
        <v>43</v>
      </c>
      <c r="DY35" s="33" t="s">
        <v>944</v>
      </c>
      <c r="DZ35" s="33" t="s">
        <v>80</v>
      </c>
      <c r="EA35" s="33" t="s">
        <v>43</v>
      </c>
      <c r="EB35" s="33" t="s">
        <v>43</v>
      </c>
      <c r="EC35" s="33" t="s">
        <v>52</v>
      </c>
      <c r="ED35" s="33" t="s">
        <v>65</v>
      </c>
      <c r="EE35" s="33" t="s">
        <v>899</v>
      </c>
      <c r="EF35" s="33" t="s">
        <v>1310</v>
      </c>
      <c r="EG35" s="33" t="s">
        <v>309</v>
      </c>
      <c r="EH35" s="33" t="s">
        <v>309</v>
      </c>
      <c r="EJ35" s="33" t="s">
        <v>72</v>
      </c>
      <c r="EM35" s="33" t="s">
        <v>72</v>
      </c>
      <c r="EP35" s="33" t="s">
        <v>1311</v>
      </c>
      <c r="EQ35" s="33" t="s">
        <v>859</v>
      </c>
      <c r="ER35" s="33" t="s">
        <v>55</v>
      </c>
      <c r="EU35" s="33" t="s">
        <v>406</v>
      </c>
      <c r="EV35" s="33" t="s">
        <v>1312</v>
      </c>
      <c r="EW35" s="33" t="s">
        <v>862</v>
      </c>
      <c r="EX35" s="33" t="s">
        <v>1313</v>
      </c>
      <c r="EZ35" s="33" t="s">
        <v>1314</v>
      </c>
      <c r="FA35" s="33" t="s">
        <v>57</v>
      </c>
      <c r="FC35" s="33" t="s">
        <v>972</v>
      </c>
      <c r="FD35" s="33" t="s">
        <v>57</v>
      </c>
      <c r="FF35" s="33" t="s">
        <v>1132</v>
      </c>
      <c r="FG35" s="33" t="s">
        <v>57</v>
      </c>
      <c r="FK35" s="33" t="s">
        <v>1193</v>
      </c>
      <c r="FL35" s="33" t="s">
        <v>866</v>
      </c>
      <c r="FN35" s="33" t="s">
        <v>866</v>
      </c>
      <c r="FQ35" s="33" t="s">
        <v>974</v>
      </c>
      <c r="FR35" s="33" t="s">
        <v>960</v>
      </c>
      <c r="FT35" s="33" t="s">
        <v>1315</v>
      </c>
      <c r="FU35" s="33" t="s">
        <v>950</v>
      </c>
      <c r="FV35" s="33" t="s">
        <v>913</v>
      </c>
      <c r="FW35" s="33" t="s">
        <v>527</v>
      </c>
      <c r="FX35" s="33">
        <v>1</v>
      </c>
      <c r="FY35" s="33">
        <v>0</v>
      </c>
      <c r="FZ35" s="33">
        <v>0</v>
      </c>
      <c r="GA35" s="33">
        <v>1</v>
      </c>
      <c r="GB35" s="33">
        <v>1</v>
      </c>
      <c r="GC35" s="33">
        <v>0</v>
      </c>
      <c r="GD35" s="33">
        <v>1</v>
      </c>
      <c r="GE35" s="33">
        <v>0</v>
      </c>
      <c r="GF35" s="33" t="s">
        <v>872</v>
      </c>
      <c r="GG35" s="33" t="s">
        <v>872</v>
      </c>
      <c r="GH35" s="33" t="s">
        <v>872</v>
      </c>
      <c r="GI35" s="33" t="s">
        <v>872</v>
      </c>
      <c r="GJ35" s="33" t="s">
        <v>872</v>
      </c>
      <c r="GK35" s="33" t="s">
        <v>872</v>
      </c>
      <c r="GL35" s="33" t="s">
        <v>872</v>
      </c>
      <c r="GM35" s="33" t="s">
        <v>872</v>
      </c>
      <c r="GN35" s="33" t="s">
        <v>872</v>
      </c>
      <c r="GO35" s="33" t="s">
        <v>872</v>
      </c>
      <c r="GP35" s="33" t="s">
        <v>1316</v>
      </c>
      <c r="GQ35" s="33" t="s">
        <v>872</v>
      </c>
      <c r="GR35" s="33" t="s">
        <v>872</v>
      </c>
    </row>
    <row r="36" spans="1:200" s="33" customFormat="1" x14ac:dyDescent="0.2">
      <c r="A36" s="33">
        <v>1582</v>
      </c>
      <c r="B36" s="34">
        <v>45841.542997685203</v>
      </c>
      <c r="C36" s="34">
        <v>45841.560856481497</v>
      </c>
      <c r="D36" s="33" t="s">
        <v>844</v>
      </c>
      <c r="F36" s="34"/>
      <c r="G36" s="33" t="s">
        <v>845</v>
      </c>
      <c r="H36" s="33" t="s">
        <v>58</v>
      </c>
      <c r="I36" s="33" t="s">
        <v>83</v>
      </c>
      <c r="J36" s="33" t="s">
        <v>34</v>
      </c>
      <c r="K36" s="33" t="s">
        <v>34</v>
      </c>
      <c r="L36" s="33" t="s">
        <v>109</v>
      </c>
      <c r="M36" s="33" t="s">
        <v>60</v>
      </c>
      <c r="N36" s="33" t="s">
        <v>107</v>
      </c>
      <c r="O36" s="33" t="s">
        <v>847</v>
      </c>
      <c r="P36" s="33" t="s">
        <v>846</v>
      </c>
      <c r="Q36" s="33" t="s">
        <v>847</v>
      </c>
      <c r="R36" s="33" t="s">
        <v>39</v>
      </c>
      <c r="S36" s="33" t="s">
        <v>38</v>
      </c>
      <c r="T36" s="33" t="s">
        <v>38</v>
      </c>
      <c r="U36" s="33" t="s">
        <v>39</v>
      </c>
      <c r="V36" s="33" t="s">
        <v>39</v>
      </c>
      <c r="W36" s="33" t="s">
        <v>40</v>
      </c>
      <c r="X36" s="33" t="s">
        <v>1317</v>
      </c>
      <c r="AA36" s="33" t="s">
        <v>1317</v>
      </c>
      <c r="AB36" s="33" t="s">
        <v>1317</v>
      </c>
      <c r="AC36" s="33" t="s">
        <v>1318</v>
      </c>
      <c r="AD36" s="33" t="s">
        <v>1167</v>
      </c>
      <c r="AF36" s="33" t="s">
        <v>42</v>
      </c>
      <c r="AG36" s="33" t="s">
        <v>41</v>
      </c>
      <c r="AH36" s="33" t="s">
        <v>41</v>
      </c>
      <c r="AI36" s="33" t="s">
        <v>42</v>
      </c>
      <c r="AJ36" s="33" t="s">
        <v>41</v>
      </c>
      <c r="AL36" s="33" t="s">
        <v>44</v>
      </c>
      <c r="AM36" s="33" t="s">
        <v>43</v>
      </c>
      <c r="AN36" s="33" t="s">
        <v>43</v>
      </c>
      <c r="AO36" s="33" t="s">
        <v>44</v>
      </c>
      <c r="AP36" s="33" t="s">
        <v>43</v>
      </c>
      <c r="AQ36" s="33" t="s">
        <v>63</v>
      </c>
      <c r="AR36" s="33" t="s">
        <v>44</v>
      </c>
      <c r="AS36" s="33" t="s">
        <v>1319</v>
      </c>
      <c r="AV36" s="33" t="s">
        <v>1320</v>
      </c>
      <c r="AW36" s="36"/>
      <c r="AX36" s="33" t="s">
        <v>1321</v>
      </c>
      <c r="AZ36" s="33" t="s">
        <v>45</v>
      </c>
      <c r="BA36" s="33" t="s">
        <v>43</v>
      </c>
      <c r="BB36" s="33" t="s">
        <v>43</v>
      </c>
      <c r="BC36" s="33" t="s">
        <v>45</v>
      </c>
      <c r="BD36" s="33" t="s">
        <v>43</v>
      </c>
      <c r="BE36" s="33" t="s">
        <v>45</v>
      </c>
      <c r="BF36" s="33" t="s">
        <v>45</v>
      </c>
      <c r="BG36" s="33" t="s">
        <v>1322</v>
      </c>
      <c r="BJ36" s="33" t="s">
        <v>1323</v>
      </c>
      <c r="BK36" s="36"/>
      <c r="BL36" s="33" t="s">
        <v>1324</v>
      </c>
      <c r="BM36" s="33" t="s">
        <v>877</v>
      </c>
      <c r="BN36" s="33" t="s">
        <v>308</v>
      </c>
      <c r="BO36" s="33" t="s">
        <v>42</v>
      </c>
      <c r="BP36" s="33" t="s">
        <v>851</v>
      </c>
      <c r="BQ36" s="33" t="s">
        <v>851</v>
      </c>
      <c r="BR36" s="33" t="s">
        <v>42</v>
      </c>
      <c r="BS36" s="33" t="s">
        <v>42</v>
      </c>
      <c r="BT36" s="33" t="s">
        <v>42</v>
      </c>
      <c r="CA36" s="33" t="s">
        <v>74</v>
      </c>
      <c r="CB36" s="33" t="s">
        <v>43</v>
      </c>
      <c r="CC36" s="33" t="s">
        <v>43</v>
      </c>
      <c r="CD36" s="33" t="s">
        <v>74</v>
      </c>
      <c r="CE36" s="33" t="s">
        <v>43</v>
      </c>
      <c r="CF36" s="33" t="s">
        <v>86</v>
      </c>
      <c r="CH36" s="36"/>
      <c r="CI36" s="36"/>
      <c r="CK36" s="36"/>
      <c r="CM36" s="33" t="s">
        <v>1325</v>
      </c>
      <c r="CN36" s="33" t="s">
        <v>1326</v>
      </c>
      <c r="CO36" s="33" t="s">
        <v>1327</v>
      </c>
      <c r="CP36" s="33" t="s">
        <v>854</v>
      </c>
      <c r="CQ36" s="33" t="s">
        <v>43</v>
      </c>
      <c r="CR36" s="33" t="s">
        <v>43</v>
      </c>
      <c r="CS36" s="33" t="s">
        <v>855</v>
      </c>
      <c r="CT36" s="33" t="s">
        <v>43</v>
      </c>
      <c r="CU36" s="33" t="s">
        <v>854</v>
      </c>
      <c r="CV36" s="33" t="s">
        <v>43</v>
      </c>
      <c r="CW36" s="33" t="s">
        <v>43</v>
      </c>
      <c r="CX36" s="33" t="s">
        <v>854</v>
      </c>
      <c r="CY36" s="33" t="s">
        <v>43</v>
      </c>
      <c r="CZ36" s="33" t="s">
        <v>854</v>
      </c>
      <c r="DA36" s="33" t="s">
        <v>43</v>
      </c>
      <c r="DB36" s="33" t="s">
        <v>43</v>
      </c>
      <c r="DC36" s="33" t="s">
        <v>854</v>
      </c>
      <c r="DD36" s="33" t="s">
        <v>855</v>
      </c>
      <c r="DE36" s="33" t="s">
        <v>854</v>
      </c>
      <c r="DF36" s="33" t="s">
        <v>43</v>
      </c>
      <c r="DG36" s="33" t="s">
        <v>43</v>
      </c>
      <c r="DH36" s="33" t="s">
        <v>854</v>
      </c>
      <c r="DI36" s="33" t="s">
        <v>43</v>
      </c>
      <c r="DK36" s="33" t="s">
        <v>539</v>
      </c>
      <c r="DL36" s="33" t="s">
        <v>539</v>
      </c>
      <c r="DO36" s="33" t="s">
        <v>97</v>
      </c>
      <c r="DP36" s="33" t="s">
        <v>98</v>
      </c>
      <c r="DR36" s="33" t="s">
        <v>71</v>
      </c>
      <c r="DS36" s="33" t="s">
        <v>1328</v>
      </c>
      <c r="DT36" s="33" t="s">
        <v>51</v>
      </c>
      <c r="DU36" s="33" t="s">
        <v>43</v>
      </c>
      <c r="DV36" s="33" t="s">
        <v>43</v>
      </c>
      <c r="DW36" s="33" t="s">
        <v>51</v>
      </c>
      <c r="DX36" s="33" t="s">
        <v>43</v>
      </c>
      <c r="DY36" s="33" t="s">
        <v>1329</v>
      </c>
      <c r="DZ36" s="33" t="s">
        <v>80</v>
      </c>
      <c r="EA36" s="33" t="s">
        <v>43</v>
      </c>
      <c r="EB36" s="33" t="s">
        <v>43</v>
      </c>
      <c r="EC36" s="33" t="s">
        <v>52</v>
      </c>
      <c r="ED36" s="33" t="s">
        <v>43</v>
      </c>
      <c r="EE36" s="33" t="s">
        <v>1330</v>
      </c>
      <c r="EG36" s="33" t="s">
        <v>309</v>
      </c>
      <c r="EH36" s="33" t="s">
        <v>309</v>
      </c>
      <c r="EJ36" s="33" t="s">
        <v>54</v>
      </c>
      <c r="EL36" s="33" t="s">
        <v>1331</v>
      </c>
      <c r="EM36" s="33" t="s">
        <v>53</v>
      </c>
      <c r="EN36" s="33" t="s">
        <v>970</v>
      </c>
      <c r="EP36" s="33" t="s">
        <v>1332</v>
      </c>
      <c r="EQ36" s="33" t="s">
        <v>859</v>
      </c>
      <c r="ER36" s="33" t="s">
        <v>55</v>
      </c>
      <c r="ES36" s="36"/>
      <c r="EU36" s="33" t="s">
        <v>406</v>
      </c>
      <c r="EZ36" s="33" t="s">
        <v>1333</v>
      </c>
      <c r="FA36" s="33" t="s">
        <v>93</v>
      </c>
      <c r="FB36" s="33" t="s">
        <v>1040</v>
      </c>
      <c r="FD36" s="33" t="s">
        <v>56</v>
      </c>
      <c r="FG36" s="33" t="s">
        <v>56</v>
      </c>
      <c r="FL36" s="33" t="s">
        <v>866</v>
      </c>
      <c r="FN36" s="33" t="s">
        <v>866</v>
      </c>
      <c r="FQ36" s="33" t="s">
        <v>974</v>
      </c>
      <c r="FR36" s="33" t="s">
        <v>1334</v>
      </c>
      <c r="FT36" s="33" t="s">
        <v>1143</v>
      </c>
      <c r="FU36" s="33" t="s">
        <v>1335</v>
      </c>
      <c r="FV36" s="33" t="s">
        <v>1336</v>
      </c>
      <c r="FW36" s="33" t="s">
        <v>530</v>
      </c>
      <c r="FX36" s="33">
        <v>1</v>
      </c>
      <c r="FY36" s="33">
        <v>0</v>
      </c>
      <c r="FZ36" s="33">
        <v>0</v>
      </c>
      <c r="GA36" s="33">
        <v>1</v>
      </c>
      <c r="GB36" s="33">
        <v>1</v>
      </c>
      <c r="GC36" s="33">
        <v>0</v>
      </c>
      <c r="GD36" s="33">
        <v>1</v>
      </c>
      <c r="GE36" s="33">
        <v>0</v>
      </c>
      <c r="GF36" s="33" t="s">
        <v>872</v>
      </c>
      <c r="GG36" s="33" t="s">
        <v>872</v>
      </c>
      <c r="GH36" s="33" t="s">
        <v>872</v>
      </c>
      <c r="GI36" s="33" t="s">
        <v>872</v>
      </c>
      <c r="GJ36" s="33" t="s">
        <v>872</v>
      </c>
      <c r="GK36" s="33" t="s">
        <v>872</v>
      </c>
      <c r="GL36" s="33" t="s">
        <v>872</v>
      </c>
      <c r="GM36" s="33" t="s">
        <v>872</v>
      </c>
      <c r="GN36" s="33" t="s">
        <v>872</v>
      </c>
      <c r="GO36" s="33" t="s">
        <v>872</v>
      </c>
      <c r="GP36" s="33" t="s">
        <v>1144</v>
      </c>
      <c r="GQ36" s="33" t="s">
        <v>872</v>
      </c>
      <c r="GR36" s="33" t="s">
        <v>872</v>
      </c>
    </row>
    <row r="37" spans="1:200" s="33" customFormat="1" x14ac:dyDescent="0.2">
      <c r="A37" s="33">
        <v>1602</v>
      </c>
      <c r="B37" s="34">
        <v>45841.660162036998</v>
      </c>
      <c r="C37" s="34">
        <v>45841.682800925897</v>
      </c>
      <c r="D37" s="33" t="s">
        <v>844</v>
      </c>
      <c r="F37" s="34"/>
      <c r="G37" s="33" t="s">
        <v>845</v>
      </c>
      <c r="H37" s="33" t="s">
        <v>34</v>
      </c>
      <c r="I37" s="33" t="s">
        <v>67</v>
      </c>
      <c r="J37" s="33" t="s">
        <v>34</v>
      </c>
      <c r="K37" s="33" t="s">
        <v>67</v>
      </c>
      <c r="L37" s="33" t="s">
        <v>89</v>
      </c>
      <c r="M37" s="33" t="s">
        <v>60</v>
      </c>
      <c r="N37" s="33" t="s">
        <v>61</v>
      </c>
      <c r="O37" s="33" t="s">
        <v>846</v>
      </c>
      <c r="P37" s="33" t="s">
        <v>847</v>
      </c>
      <c r="Q37" s="33" t="s">
        <v>846</v>
      </c>
      <c r="R37" s="33" t="s">
        <v>38</v>
      </c>
      <c r="S37" s="33" t="s">
        <v>38</v>
      </c>
      <c r="T37" s="33" t="s">
        <v>38</v>
      </c>
      <c r="U37" s="33" t="s">
        <v>39</v>
      </c>
      <c r="V37" s="33" t="s">
        <v>38</v>
      </c>
      <c r="W37" s="33" t="s">
        <v>38</v>
      </c>
      <c r="AA37" s="33" t="s">
        <v>1135</v>
      </c>
      <c r="AD37" s="33" t="s">
        <v>1337</v>
      </c>
      <c r="AF37" s="33" t="s">
        <v>41</v>
      </c>
      <c r="AG37" s="33" t="s">
        <v>41</v>
      </c>
      <c r="AH37" s="33" t="s">
        <v>41</v>
      </c>
      <c r="AI37" s="33" t="s">
        <v>42</v>
      </c>
      <c r="AJ37" s="33" t="s">
        <v>41</v>
      </c>
      <c r="AL37" s="33" t="s">
        <v>43</v>
      </c>
      <c r="AM37" s="33" t="s">
        <v>43</v>
      </c>
      <c r="AN37" s="33" t="s">
        <v>43</v>
      </c>
      <c r="AO37" s="33" t="s">
        <v>44</v>
      </c>
      <c r="AP37" s="33" t="s">
        <v>43</v>
      </c>
      <c r="AQ37" s="33" t="s">
        <v>44</v>
      </c>
      <c r="AR37" s="33" t="s">
        <v>43</v>
      </c>
      <c r="AV37" s="33" t="s">
        <v>1338</v>
      </c>
      <c r="AX37" s="33" t="s">
        <v>1339</v>
      </c>
      <c r="AZ37" s="33" t="s">
        <v>43</v>
      </c>
      <c r="BA37" s="33" t="s">
        <v>43</v>
      </c>
      <c r="BB37" s="33" t="s">
        <v>43</v>
      </c>
      <c r="BC37" s="33" t="s">
        <v>45</v>
      </c>
      <c r="BD37" s="33" t="s">
        <v>43</v>
      </c>
      <c r="BE37" s="33" t="s">
        <v>73</v>
      </c>
      <c r="BF37" s="33" t="s">
        <v>43</v>
      </c>
      <c r="BJ37" s="33" t="s">
        <v>1340</v>
      </c>
      <c r="BM37" s="33" t="s">
        <v>877</v>
      </c>
      <c r="BN37" s="33" t="s">
        <v>308</v>
      </c>
      <c r="BO37" s="33" t="s">
        <v>851</v>
      </c>
      <c r="BP37" s="33" t="s">
        <v>851</v>
      </c>
      <c r="BQ37" s="33" t="s">
        <v>851</v>
      </c>
      <c r="BR37" s="33" t="s">
        <v>42</v>
      </c>
      <c r="BS37" s="33" t="s">
        <v>851</v>
      </c>
      <c r="BT37" s="33" t="s">
        <v>878</v>
      </c>
      <c r="BU37" s="36"/>
      <c r="BV37" s="36"/>
      <c r="BW37" s="36"/>
      <c r="BX37" s="36"/>
      <c r="BY37" s="36"/>
      <c r="BZ37" s="33" t="s">
        <v>309</v>
      </c>
      <c r="CA37" s="33" t="s">
        <v>43</v>
      </c>
      <c r="CB37" s="33" t="s">
        <v>43</v>
      </c>
      <c r="CC37" s="33" t="s">
        <v>43</v>
      </c>
      <c r="CD37" s="33" t="s">
        <v>46</v>
      </c>
      <c r="CE37" s="33" t="s">
        <v>43</v>
      </c>
      <c r="CF37" s="33" t="s">
        <v>46</v>
      </c>
      <c r="CH37"/>
      <c r="CM37" s="33" t="s">
        <v>1341</v>
      </c>
      <c r="CN37" s="33" t="s">
        <v>879</v>
      </c>
      <c r="CP37" s="33" t="s">
        <v>43</v>
      </c>
      <c r="CQ37" s="33" t="s">
        <v>43</v>
      </c>
      <c r="CR37" s="33" t="s">
        <v>43</v>
      </c>
      <c r="CS37" s="33" t="s">
        <v>854</v>
      </c>
      <c r="CT37" s="33" t="s">
        <v>43</v>
      </c>
      <c r="CU37" s="33" t="s">
        <v>43</v>
      </c>
      <c r="CV37" s="33" t="s">
        <v>43</v>
      </c>
      <c r="CW37" s="33" t="s">
        <v>43</v>
      </c>
      <c r="CX37" s="33" t="s">
        <v>854</v>
      </c>
      <c r="CY37" s="33" t="s">
        <v>43</v>
      </c>
      <c r="CZ37" s="33" t="s">
        <v>43</v>
      </c>
      <c r="DA37" s="33" t="s">
        <v>43</v>
      </c>
      <c r="DB37" s="33" t="s">
        <v>43</v>
      </c>
      <c r="DC37" s="33" t="s">
        <v>854</v>
      </c>
      <c r="DD37" s="33" t="s">
        <v>43</v>
      </c>
      <c r="DE37" s="33" t="s">
        <v>43</v>
      </c>
      <c r="DF37" s="33" t="s">
        <v>43</v>
      </c>
      <c r="DG37" s="33" t="s">
        <v>43</v>
      </c>
      <c r="DH37" s="33" t="s">
        <v>855</v>
      </c>
      <c r="DI37" s="33" t="s">
        <v>43</v>
      </c>
      <c r="DK37" s="33" t="s">
        <v>539</v>
      </c>
      <c r="DL37" s="33" t="s">
        <v>540</v>
      </c>
      <c r="DR37" s="33" t="s">
        <v>75</v>
      </c>
      <c r="DT37" s="33" t="s">
        <v>43</v>
      </c>
      <c r="DU37" s="33" t="s">
        <v>43</v>
      </c>
      <c r="DV37" s="33" t="s">
        <v>43</v>
      </c>
      <c r="DW37" s="33" t="s">
        <v>51</v>
      </c>
      <c r="DX37" s="33" t="s">
        <v>43</v>
      </c>
      <c r="DY37" s="33" t="s">
        <v>1342</v>
      </c>
      <c r="DZ37" s="33" t="s">
        <v>43</v>
      </c>
      <c r="EA37" s="33" t="s">
        <v>43</v>
      </c>
      <c r="EB37" s="33" t="s">
        <v>43</v>
      </c>
      <c r="EC37" s="33" t="s">
        <v>80</v>
      </c>
      <c r="ED37" s="33" t="s">
        <v>43</v>
      </c>
      <c r="EE37" s="33" t="s">
        <v>1343</v>
      </c>
      <c r="EG37" s="33" t="s">
        <v>308</v>
      </c>
      <c r="EH37" s="33" t="s">
        <v>309</v>
      </c>
      <c r="EJ37" s="33" t="s">
        <v>72</v>
      </c>
      <c r="EM37" s="33" t="s">
        <v>72</v>
      </c>
      <c r="EP37" s="33" t="s">
        <v>1344</v>
      </c>
      <c r="EQ37" s="33" t="s">
        <v>859</v>
      </c>
      <c r="ER37" s="33" t="s">
        <v>55</v>
      </c>
      <c r="EU37" s="33" t="s">
        <v>406</v>
      </c>
      <c r="FA37" s="33" t="s">
        <v>93</v>
      </c>
      <c r="FB37" s="33" t="s">
        <v>1345</v>
      </c>
      <c r="FD37" s="33" t="s">
        <v>56</v>
      </c>
      <c r="FG37" s="33" t="s">
        <v>56</v>
      </c>
      <c r="FL37" s="33" t="s">
        <v>866</v>
      </c>
      <c r="FN37" s="33" t="s">
        <v>866</v>
      </c>
      <c r="FQ37" s="33" t="s">
        <v>867</v>
      </c>
      <c r="FT37" s="33" t="s">
        <v>949</v>
      </c>
      <c r="FU37" s="33" t="s">
        <v>868</v>
      </c>
      <c r="FV37" s="33" t="s">
        <v>913</v>
      </c>
      <c r="FW37" s="33" t="s">
        <v>527</v>
      </c>
      <c r="FX37" s="33">
        <v>0</v>
      </c>
      <c r="FY37" s="33">
        <v>0</v>
      </c>
      <c r="FZ37" s="33">
        <v>0</v>
      </c>
      <c r="GA37" s="33">
        <v>1</v>
      </c>
      <c r="GB37" s="33">
        <v>0</v>
      </c>
      <c r="GC37" s="33">
        <v>0</v>
      </c>
      <c r="GD37" s="33">
        <v>1</v>
      </c>
      <c r="GE37" s="33">
        <v>0</v>
      </c>
      <c r="GF37" s="33" t="s">
        <v>872</v>
      </c>
      <c r="GG37" s="33" t="s">
        <v>872</v>
      </c>
      <c r="GH37" s="33" t="s">
        <v>872</v>
      </c>
      <c r="GI37" s="33" t="s">
        <v>872</v>
      </c>
      <c r="GJ37" s="33" t="s">
        <v>872</v>
      </c>
      <c r="GK37" s="33" t="s">
        <v>872</v>
      </c>
      <c r="GL37" s="33" t="s">
        <v>872</v>
      </c>
      <c r="GM37" s="33" t="s">
        <v>872</v>
      </c>
      <c r="GN37" s="33" t="s">
        <v>872</v>
      </c>
      <c r="GO37" s="33" t="s">
        <v>872</v>
      </c>
      <c r="GP37" s="33" t="s">
        <v>872</v>
      </c>
      <c r="GQ37" s="33" t="s">
        <v>1346</v>
      </c>
      <c r="GR37" s="33" t="s">
        <v>872</v>
      </c>
    </row>
    <row r="38" spans="1:200" s="33" customFormat="1" x14ac:dyDescent="0.2">
      <c r="A38" s="33">
        <v>1613</v>
      </c>
      <c r="B38" s="34">
        <v>45841.949641203697</v>
      </c>
      <c r="C38" s="34">
        <v>45841.969548611101</v>
      </c>
      <c r="D38" s="33" t="s">
        <v>844</v>
      </c>
      <c r="F38" s="34"/>
      <c r="G38" s="33" t="s">
        <v>845</v>
      </c>
      <c r="H38" s="33" t="s">
        <v>58</v>
      </c>
      <c r="I38" s="33" t="s">
        <v>58</v>
      </c>
      <c r="J38" s="33" t="s">
        <v>34</v>
      </c>
      <c r="K38" s="33" t="s">
        <v>34</v>
      </c>
      <c r="L38" s="33" t="s">
        <v>68</v>
      </c>
      <c r="M38" s="33" t="s">
        <v>60</v>
      </c>
      <c r="N38" s="33" t="s">
        <v>90</v>
      </c>
      <c r="O38" s="33" t="s">
        <v>875</v>
      </c>
      <c r="P38" s="33" t="s">
        <v>962</v>
      </c>
      <c r="Q38" s="33" t="s">
        <v>962</v>
      </c>
      <c r="R38" s="33" t="s">
        <v>39</v>
      </c>
      <c r="S38" s="33" t="s">
        <v>38</v>
      </c>
      <c r="T38" s="33" t="s">
        <v>38</v>
      </c>
      <c r="U38" s="33" t="s">
        <v>39</v>
      </c>
      <c r="V38" s="33" t="s">
        <v>38</v>
      </c>
      <c r="W38" s="33" t="s">
        <v>38</v>
      </c>
      <c r="X38" s="33" t="s">
        <v>939</v>
      </c>
      <c r="AA38" s="33" t="s">
        <v>1166</v>
      </c>
      <c r="AD38" s="33" t="s">
        <v>1347</v>
      </c>
      <c r="AF38" s="33" t="s">
        <v>42</v>
      </c>
      <c r="AG38" s="33" t="s">
        <v>41</v>
      </c>
      <c r="AH38" s="33" t="s">
        <v>41</v>
      </c>
      <c r="AI38" s="33" t="s">
        <v>42</v>
      </c>
      <c r="AJ38" s="33" t="s">
        <v>41</v>
      </c>
      <c r="AL38" s="33" t="s">
        <v>44</v>
      </c>
      <c r="AM38" s="33" t="s">
        <v>43</v>
      </c>
      <c r="AN38" s="33" t="s">
        <v>43</v>
      </c>
      <c r="AO38" s="33" t="s">
        <v>63</v>
      </c>
      <c r="AP38" s="33" t="s">
        <v>43</v>
      </c>
      <c r="AQ38" s="33" t="s">
        <v>63</v>
      </c>
      <c r="AR38" s="33" t="s">
        <v>43</v>
      </c>
      <c r="AS38" s="33" t="s">
        <v>1237</v>
      </c>
      <c r="AV38" s="33" t="s">
        <v>1348</v>
      </c>
      <c r="AZ38" s="33" t="s">
        <v>45</v>
      </c>
      <c r="BA38" s="33" t="s">
        <v>43</v>
      </c>
      <c r="BB38" s="33" t="s">
        <v>43</v>
      </c>
      <c r="BC38" s="33" t="s">
        <v>45</v>
      </c>
      <c r="BD38" s="33" t="s">
        <v>43</v>
      </c>
      <c r="BE38" s="33" t="s">
        <v>70</v>
      </c>
      <c r="BF38" s="33" t="s">
        <v>43</v>
      </c>
      <c r="BG38" s="33" t="s">
        <v>879</v>
      </c>
      <c r="BJ38" s="33" t="s">
        <v>1349</v>
      </c>
      <c r="BM38" s="33" t="s">
        <v>877</v>
      </c>
      <c r="BN38" s="33" t="s">
        <v>308</v>
      </c>
      <c r="BO38" s="33" t="s">
        <v>42</v>
      </c>
      <c r="BP38" s="33" t="s">
        <v>851</v>
      </c>
      <c r="BQ38" s="33" t="s">
        <v>851</v>
      </c>
      <c r="BR38" s="33" t="s">
        <v>42</v>
      </c>
      <c r="BS38" s="33" t="s">
        <v>851</v>
      </c>
      <c r="BT38" s="33" t="s">
        <v>62</v>
      </c>
      <c r="CA38" s="33" t="s">
        <v>74</v>
      </c>
      <c r="CB38" s="33" t="s">
        <v>43</v>
      </c>
      <c r="CC38" s="33" t="s">
        <v>43</v>
      </c>
      <c r="CD38" s="33" t="s">
        <v>74</v>
      </c>
      <c r="CE38" s="33" t="s">
        <v>43</v>
      </c>
      <c r="CF38" s="33" t="s">
        <v>46</v>
      </c>
      <c r="CG38" s="33" t="s">
        <v>50</v>
      </c>
      <c r="CH38"/>
      <c r="CJ38" s="33" t="s">
        <v>50</v>
      </c>
      <c r="CL38" s="36"/>
      <c r="CM38" s="33" t="s">
        <v>944</v>
      </c>
      <c r="CN38" s="33" t="s">
        <v>921</v>
      </c>
      <c r="CP38" s="33" t="s">
        <v>854</v>
      </c>
      <c r="CQ38" s="33" t="s">
        <v>43</v>
      </c>
      <c r="CR38" s="33" t="s">
        <v>43</v>
      </c>
      <c r="CS38" s="33" t="s">
        <v>854</v>
      </c>
      <c r="CT38" s="33" t="s">
        <v>43</v>
      </c>
      <c r="CU38" s="33" t="s">
        <v>855</v>
      </c>
      <c r="CV38" s="33" t="s">
        <v>43</v>
      </c>
      <c r="CW38" s="33" t="s">
        <v>43</v>
      </c>
      <c r="CX38" s="33" t="s">
        <v>855</v>
      </c>
      <c r="CY38" s="33" t="s">
        <v>43</v>
      </c>
      <c r="CZ38" s="33" t="s">
        <v>855</v>
      </c>
      <c r="DA38" s="33" t="s">
        <v>43</v>
      </c>
      <c r="DB38" s="33" t="s">
        <v>43</v>
      </c>
      <c r="DC38" s="33" t="s">
        <v>855</v>
      </c>
      <c r="DD38" s="33" t="s">
        <v>43</v>
      </c>
      <c r="DE38" s="33" t="s">
        <v>855</v>
      </c>
      <c r="DF38" s="33" t="s">
        <v>43</v>
      </c>
      <c r="DG38" s="33" t="s">
        <v>43</v>
      </c>
      <c r="DH38" s="33" t="s">
        <v>855</v>
      </c>
      <c r="DI38" s="33" t="s">
        <v>43</v>
      </c>
      <c r="DK38" s="33" t="s">
        <v>47</v>
      </c>
      <c r="DL38" s="33" t="s">
        <v>47</v>
      </c>
      <c r="DM38" s="33" t="s">
        <v>87</v>
      </c>
      <c r="DN38" s="33" t="s">
        <v>87</v>
      </c>
      <c r="DO38" s="33" t="s">
        <v>49</v>
      </c>
      <c r="DR38" s="33" t="s">
        <v>71</v>
      </c>
      <c r="DS38" s="33" t="s">
        <v>1350</v>
      </c>
      <c r="DT38" s="33" t="s">
        <v>82</v>
      </c>
      <c r="DU38" s="33" t="s">
        <v>43</v>
      </c>
      <c r="DV38" s="33" t="s">
        <v>43</v>
      </c>
      <c r="DW38" s="33" t="s">
        <v>51</v>
      </c>
      <c r="DX38" s="33" t="s">
        <v>43</v>
      </c>
      <c r="DY38" s="33" t="s">
        <v>1351</v>
      </c>
      <c r="DZ38" s="33" t="s">
        <v>80</v>
      </c>
      <c r="EA38" s="33" t="s">
        <v>43</v>
      </c>
      <c r="EB38" s="33" t="s">
        <v>43</v>
      </c>
      <c r="EC38" s="33" t="s">
        <v>80</v>
      </c>
      <c r="ED38" s="33" t="s">
        <v>43</v>
      </c>
      <c r="EE38" s="33" t="s">
        <v>1352</v>
      </c>
      <c r="EG38" s="33" t="s">
        <v>309</v>
      </c>
      <c r="EH38" s="33" t="s">
        <v>309</v>
      </c>
      <c r="EI38" s="33" t="s">
        <v>1353</v>
      </c>
      <c r="EJ38" s="33" t="s">
        <v>53</v>
      </c>
      <c r="EK38" s="33" t="s">
        <v>1354</v>
      </c>
      <c r="EM38" s="33" t="s">
        <v>72</v>
      </c>
      <c r="EP38" s="33" t="s">
        <v>1025</v>
      </c>
      <c r="EQ38" s="33" t="s">
        <v>885</v>
      </c>
      <c r="ER38" s="33" t="s">
        <v>100</v>
      </c>
      <c r="ET38" s="33" t="s">
        <v>1355</v>
      </c>
      <c r="EU38" s="33" t="s">
        <v>407</v>
      </c>
      <c r="FA38" s="33" t="s">
        <v>57</v>
      </c>
      <c r="FC38" s="33" t="s">
        <v>1356</v>
      </c>
      <c r="FD38" s="33" t="s">
        <v>57</v>
      </c>
      <c r="FF38" s="33" t="s">
        <v>1357</v>
      </c>
      <c r="FG38" s="33" t="s">
        <v>57</v>
      </c>
      <c r="FK38" s="33" t="s">
        <v>864</v>
      </c>
      <c r="FL38" s="33" t="s">
        <v>866</v>
      </c>
      <c r="FN38" s="33" t="s">
        <v>866</v>
      </c>
      <c r="FQ38" s="33" t="s">
        <v>867</v>
      </c>
      <c r="FS38" s="33" t="s">
        <v>868</v>
      </c>
      <c r="FT38" s="33" t="s">
        <v>1358</v>
      </c>
      <c r="FU38" s="33" t="s">
        <v>1358</v>
      </c>
      <c r="FV38" s="33" t="s">
        <v>913</v>
      </c>
      <c r="FW38" s="33" t="s">
        <v>526</v>
      </c>
      <c r="FX38" s="33">
        <v>1</v>
      </c>
      <c r="FY38" s="33">
        <v>0</v>
      </c>
      <c r="FZ38" s="33">
        <v>0</v>
      </c>
      <c r="GA38" s="33">
        <v>1</v>
      </c>
      <c r="GB38" s="33">
        <v>0</v>
      </c>
      <c r="GC38" s="33">
        <v>0</v>
      </c>
      <c r="GD38" s="33">
        <v>1</v>
      </c>
      <c r="GE38" s="33">
        <v>0</v>
      </c>
      <c r="GF38" s="33" t="s">
        <v>872</v>
      </c>
      <c r="GG38" s="33" t="s">
        <v>872</v>
      </c>
      <c r="GH38" s="33" t="s">
        <v>872</v>
      </c>
      <c r="GI38" s="33" t="s">
        <v>872</v>
      </c>
      <c r="GJ38" s="33" t="s">
        <v>872</v>
      </c>
      <c r="GK38" s="33" t="s">
        <v>872</v>
      </c>
      <c r="GL38" s="33" t="s">
        <v>872</v>
      </c>
      <c r="GM38" s="33" t="s">
        <v>872</v>
      </c>
      <c r="GN38" s="33" t="s">
        <v>872</v>
      </c>
      <c r="GO38" s="33" t="s">
        <v>872</v>
      </c>
      <c r="GP38" s="33" t="s">
        <v>1359</v>
      </c>
      <c r="GQ38" s="33" t="s">
        <v>1359</v>
      </c>
      <c r="GR38" s="33" t="s">
        <v>872</v>
      </c>
    </row>
    <row r="39" spans="1:200" s="33" customFormat="1" x14ac:dyDescent="0.2">
      <c r="A39" s="33">
        <v>1619</v>
      </c>
      <c r="B39" s="34">
        <v>45842.374895833302</v>
      </c>
      <c r="C39" s="34">
        <v>45842.399375000001</v>
      </c>
      <c r="D39" s="33" t="s">
        <v>844</v>
      </c>
      <c r="F39" s="34"/>
      <c r="G39" s="33" t="s">
        <v>845</v>
      </c>
      <c r="H39" s="33" t="s">
        <v>58</v>
      </c>
      <c r="I39" s="33" t="s">
        <v>58</v>
      </c>
      <c r="J39" s="33" t="s">
        <v>34</v>
      </c>
      <c r="K39" s="33" t="s">
        <v>34</v>
      </c>
      <c r="L39" s="33" t="s">
        <v>68</v>
      </c>
      <c r="M39" s="33" t="s">
        <v>60</v>
      </c>
      <c r="N39" s="33" t="s">
        <v>61</v>
      </c>
      <c r="O39" s="33" t="s">
        <v>874</v>
      </c>
      <c r="P39" s="33" t="s">
        <v>875</v>
      </c>
      <c r="Q39" s="33" t="s">
        <v>875</v>
      </c>
      <c r="R39" s="33" t="s">
        <v>78</v>
      </c>
      <c r="S39" s="33" t="s">
        <v>38</v>
      </c>
      <c r="T39" s="33" t="s">
        <v>40</v>
      </c>
      <c r="U39" s="33" t="s">
        <v>39</v>
      </c>
      <c r="V39" s="33" t="s">
        <v>39</v>
      </c>
      <c r="W39" s="33" t="s">
        <v>38</v>
      </c>
      <c r="Z39" s="33" t="s">
        <v>975</v>
      </c>
      <c r="AA39" s="33" t="s">
        <v>940</v>
      </c>
      <c r="AB39" s="33" t="s">
        <v>940</v>
      </c>
      <c r="AD39" s="33" t="s">
        <v>1360</v>
      </c>
      <c r="AF39" s="33" t="s">
        <v>62</v>
      </c>
      <c r="AG39" s="33" t="s">
        <v>41</v>
      </c>
      <c r="AH39" s="33" t="s">
        <v>41</v>
      </c>
      <c r="AI39" s="33" t="s">
        <v>42</v>
      </c>
      <c r="AJ39" s="33" t="s">
        <v>42</v>
      </c>
      <c r="AL39" s="33" t="s">
        <v>79</v>
      </c>
      <c r="AM39" s="33" t="s">
        <v>43</v>
      </c>
      <c r="AN39" s="33" t="s">
        <v>43</v>
      </c>
      <c r="AO39" s="33" t="s">
        <v>44</v>
      </c>
      <c r="AP39" s="33" t="s">
        <v>63</v>
      </c>
      <c r="AQ39" s="33" t="s">
        <v>63</v>
      </c>
      <c r="AR39" s="33" t="s">
        <v>43</v>
      </c>
      <c r="AV39" s="33" t="s">
        <v>1183</v>
      </c>
      <c r="AW39" s="33" t="s">
        <v>1361</v>
      </c>
      <c r="AX39" s="33" t="s">
        <v>1362</v>
      </c>
      <c r="AZ39" s="33" t="s">
        <v>73</v>
      </c>
      <c r="BA39" s="33" t="s">
        <v>43</v>
      </c>
      <c r="BB39" s="33" t="s">
        <v>43</v>
      </c>
      <c r="BC39" s="33" t="s">
        <v>45</v>
      </c>
      <c r="BD39" s="33" t="s">
        <v>45</v>
      </c>
      <c r="BE39" s="33" t="s">
        <v>45</v>
      </c>
      <c r="BF39" s="33" t="s">
        <v>43</v>
      </c>
      <c r="BJ39" s="33" t="s">
        <v>1363</v>
      </c>
      <c r="BK39" s="33" t="s">
        <v>1364</v>
      </c>
      <c r="BL39" s="33" t="s">
        <v>1364</v>
      </c>
      <c r="BM39" s="33" t="s">
        <v>877</v>
      </c>
      <c r="BN39" s="33" t="s">
        <v>308</v>
      </c>
      <c r="BO39" s="33" t="s">
        <v>42</v>
      </c>
      <c r="BP39" s="33" t="s">
        <v>851</v>
      </c>
      <c r="BQ39" s="33" t="s">
        <v>851</v>
      </c>
      <c r="BR39" s="33" t="s">
        <v>42</v>
      </c>
      <c r="BS39" s="33" t="s">
        <v>62</v>
      </c>
      <c r="BT39" s="33" t="s">
        <v>62</v>
      </c>
      <c r="BU39" s="36"/>
      <c r="BV39" s="36"/>
      <c r="BW39" s="36"/>
      <c r="BX39" s="36"/>
      <c r="BY39" s="33" t="s">
        <v>309</v>
      </c>
      <c r="BZ39" s="33" t="s">
        <v>980</v>
      </c>
      <c r="CA39" s="33" t="s">
        <v>74</v>
      </c>
      <c r="CB39" s="33" t="s">
        <v>43</v>
      </c>
      <c r="CC39" s="33" t="s">
        <v>43</v>
      </c>
      <c r="CD39" s="33" t="s">
        <v>74</v>
      </c>
      <c r="CE39" s="33" t="s">
        <v>46</v>
      </c>
      <c r="CF39" s="33" t="s">
        <v>46</v>
      </c>
      <c r="CG39" s="33" t="s">
        <v>75</v>
      </c>
      <c r="CH39"/>
      <c r="CJ39" s="33" t="s">
        <v>75</v>
      </c>
      <c r="CM39" s="33" t="s">
        <v>1365</v>
      </c>
      <c r="CN39" s="33" t="s">
        <v>1225</v>
      </c>
      <c r="CP39" s="33" t="s">
        <v>854</v>
      </c>
      <c r="CQ39" s="33" t="s">
        <v>43</v>
      </c>
      <c r="CR39" s="33" t="s">
        <v>43</v>
      </c>
      <c r="CS39" s="33" t="s">
        <v>855</v>
      </c>
      <c r="CT39" s="33" t="s">
        <v>855</v>
      </c>
      <c r="CU39" s="33" t="s">
        <v>854</v>
      </c>
      <c r="CV39" s="33" t="s">
        <v>43</v>
      </c>
      <c r="CW39" s="33" t="s">
        <v>43</v>
      </c>
      <c r="CX39" s="33" t="s">
        <v>855</v>
      </c>
      <c r="CY39" s="33" t="s">
        <v>855</v>
      </c>
      <c r="CZ39" s="33" t="s">
        <v>854</v>
      </c>
      <c r="DA39" s="33" t="s">
        <v>43</v>
      </c>
      <c r="DB39" s="33" t="s">
        <v>43</v>
      </c>
      <c r="DC39" s="33" t="s">
        <v>855</v>
      </c>
      <c r="DD39" s="33" t="s">
        <v>855</v>
      </c>
      <c r="DE39" s="33" t="s">
        <v>854</v>
      </c>
      <c r="DF39" s="33" t="s">
        <v>43</v>
      </c>
      <c r="DG39" s="33" t="s">
        <v>43</v>
      </c>
      <c r="DH39" s="33" t="s">
        <v>854</v>
      </c>
      <c r="DI39" s="33" t="s">
        <v>854</v>
      </c>
      <c r="DK39" s="33" t="s">
        <v>537</v>
      </c>
      <c r="DL39" s="33" t="s">
        <v>537</v>
      </c>
      <c r="DO39" s="33" t="s">
        <v>97</v>
      </c>
      <c r="DP39" s="33" t="s">
        <v>98</v>
      </c>
      <c r="DR39" s="33" t="s">
        <v>75</v>
      </c>
      <c r="DT39" s="33" t="s">
        <v>51</v>
      </c>
      <c r="DU39" s="33" t="s">
        <v>43</v>
      </c>
      <c r="DV39" s="33" t="s">
        <v>43</v>
      </c>
      <c r="DW39" s="33" t="s">
        <v>82</v>
      </c>
      <c r="DX39" s="33" t="s">
        <v>82</v>
      </c>
      <c r="DY39" s="33" t="s">
        <v>1063</v>
      </c>
      <c r="DZ39" s="33" t="s">
        <v>95</v>
      </c>
      <c r="EA39" s="33" t="s">
        <v>43</v>
      </c>
      <c r="EB39" s="33" t="s">
        <v>43</v>
      </c>
      <c r="EC39" s="33" t="s">
        <v>52</v>
      </c>
      <c r="ED39" s="33" t="s">
        <v>52</v>
      </c>
      <c r="EE39" s="33" t="s">
        <v>1366</v>
      </c>
      <c r="EG39" s="33" t="s">
        <v>308</v>
      </c>
      <c r="EH39" s="33" t="s">
        <v>309</v>
      </c>
      <c r="EJ39" s="33" t="s">
        <v>53</v>
      </c>
      <c r="EK39" s="33" t="s">
        <v>1367</v>
      </c>
      <c r="EM39" s="33" t="s">
        <v>72</v>
      </c>
      <c r="EP39" s="33" t="s">
        <v>1368</v>
      </c>
      <c r="EQ39" s="33" t="s">
        <v>859</v>
      </c>
      <c r="ER39" s="33" t="s">
        <v>55</v>
      </c>
      <c r="EU39" s="33" t="s">
        <v>406</v>
      </c>
      <c r="EW39" s="33" t="s">
        <v>862</v>
      </c>
      <c r="FA39" s="33" t="s">
        <v>81</v>
      </c>
      <c r="FB39" s="33" t="s">
        <v>1369</v>
      </c>
      <c r="FD39" s="33" t="s">
        <v>56</v>
      </c>
      <c r="FG39" s="33" t="s">
        <v>56</v>
      </c>
      <c r="FL39" s="33" t="s">
        <v>866</v>
      </c>
      <c r="FN39" s="33" t="s">
        <v>932</v>
      </c>
      <c r="FO39" s="33" t="s">
        <v>934</v>
      </c>
      <c r="FQ39" s="33" t="s">
        <v>910</v>
      </c>
      <c r="FT39" s="33" t="s">
        <v>949</v>
      </c>
      <c r="FU39" s="33" t="s">
        <v>1179</v>
      </c>
      <c r="FV39" s="33" t="s">
        <v>913</v>
      </c>
      <c r="FW39" s="33" t="s">
        <v>530</v>
      </c>
      <c r="FX39" s="33">
        <v>0</v>
      </c>
      <c r="FY39" s="33">
        <v>0</v>
      </c>
      <c r="FZ39" s="33">
        <v>1</v>
      </c>
      <c r="GA39" s="33">
        <v>1</v>
      </c>
      <c r="GB39" s="33">
        <v>1</v>
      </c>
      <c r="GC39" s="33">
        <v>0</v>
      </c>
      <c r="GD39" s="33">
        <v>1</v>
      </c>
      <c r="GE39" s="33">
        <v>0</v>
      </c>
      <c r="GF39" s="33" t="s">
        <v>872</v>
      </c>
      <c r="GG39" s="33" t="s">
        <v>872</v>
      </c>
      <c r="GH39" s="33" t="s">
        <v>872</v>
      </c>
      <c r="GI39" s="33" t="s">
        <v>872</v>
      </c>
      <c r="GJ39" s="33" t="s">
        <v>872</v>
      </c>
      <c r="GK39" s="33" t="s">
        <v>872</v>
      </c>
      <c r="GL39" s="33" t="s">
        <v>872</v>
      </c>
      <c r="GM39" s="33" t="s">
        <v>872</v>
      </c>
      <c r="GN39" s="33" t="s">
        <v>872</v>
      </c>
      <c r="GO39" s="33" t="s">
        <v>872</v>
      </c>
      <c r="GP39" s="33" t="s">
        <v>872</v>
      </c>
      <c r="GQ39" s="33" t="s">
        <v>872</v>
      </c>
      <c r="GR39" s="33" t="s">
        <v>872</v>
      </c>
    </row>
    <row r="40" spans="1:200" s="33" customFormat="1" x14ac:dyDescent="0.2">
      <c r="A40" s="33">
        <v>1666</v>
      </c>
      <c r="B40" s="34">
        <v>45843.420601851903</v>
      </c>
      <c r="C40" s="34">
        <v>45843.4452662037</v>
      </c>
      <c r="D40" s="33" t="s">
        <v>844</v>
      </c>
      <c r="F40" s="34"/>
      <c r="G40" s="33" t="s">
        <v>845</v>
      </c>
      <c r="H40" s="33" t="s">
        <v>58</v>
      </c>
      <c r="I40" s="33" t="s">
        <v>83</v>
      </c>
      <c r="J40" s="33" t="s">
        <v>58</v>
      </c>
      <c r="K40" s="33" t="s">
        <v>34</v>
      </c>
      <c r="L40" s="33" t="s">
        <v>68</v>
      </c>
      <c r="M40" s="33" t="s">
        <v>60</v>
      </c>
      <c r="N40" s="33" t="s">
        <v>37</v>
      </c>
      <c r="O40" s="33" t="s">
        <v>847</v>
      </c>
      <c r="P40" s="33" t="s">
        <v>846</v>
      </c>
      <c r="Q40" s="33" t="s">
        <v>847</v>
      </c>
      <c r="R40" s="33" t="s">
        <v>38</v>
      </c>
      <c r="S40" s="33" t="s">
        <v>38</v>
      </c>
      <c r="T40" s="33" t="s">
        <v>38</v>
      </c>
      <c r="U40" s="33" t="s">
        <v>38</v>
      </c>
      <c r="V40" s="33" t="s">
        <v>38</v>
      </c>
      <c r="W40" s="33" t="s">
        <v>38</v>
      </c>
      <c r="AF40" s="33" t="s">
        <v>41</v>
      </c>
      <c r="AG40" s="33" t="s">
        <v>41</v>
      </c>
      <c r="AH40" s="33" t="s">
        <v>41</v>
      </c>
      <c r="AI40" s="33" t="s">
        <v>41</v>
      </c>
      <c r="AJ40" s="33" t="s">
        <v>41</v>
      </c>
      <c r="AL40" s="33" t="s">
        <v>43</v>
      </c>
      <c r="AM40" s="33" t="s">
        <v>43</v>
      </c>
      <c r="AN40" s="33" t="s">
        <v>43</v>
      </c>
      <c r="AO40" s="33" t="s">
        <v>43</v>
      </c>
      <c r="AP40" s="33" t="s">
        <v>43</v>
      </c>
      <c r="AQ40" s="33" t="s">
        <v>79</v>
      </c>
      <c r="AR40" s="33" t="s">
        <v>43</v>
      </c>
      <c r="AZ40" s="33" t="s">
        <v>43</v>
      </c>
      <c r="BA40" s="33" t="s">
        <v>43</v>
      </c>
      <c r="BB40" s="33" t="s">
        <v>43</v>
      </c>
      <c r="BC40" s="33" t="s">
        <v>43</v>
      </c>
      <c r="BD40" s="33" t="s">
        <v>43</v>
      </c>
      <c r="BE40" s="33" t="s">
        <v>73</v>
      </c>
      <c r="BF40" s="33" t="s">
        <v>43</v>
      </c>
      <c r="BM40" s="33" t="s">
        <v>877</v>
      </c>
      <c r="BN40" s="33" t="s">
        <v>308</v>
      </c>
      <c r="BO40" s="33" t="s">
        <v>851</v>
      </c>
      <c r="BP40" s="33" t="s">
        <v>851</v>
      </c>
      <c r="BQ40" s="33" t="s">
        <v>851</v>
      </c>
      <c r="BR40" s="33" t="s">
        <v>851</v>
      </c>
      <c r="BS40" s="33" t="s">
        <v>851</v>
      </c>
      <c r="BT40" s="33" t="s">
        <v>42</v>
      </c>
      <c r="CA40" s="33" t="s">
        <v>43</v>
      </c>
      <c r="CB40" s="33" t="s">
        <v>43</v>
      </c>
      <c r="CC40" s="33" t="s">
        <v>43</v>
      </c>
      <c r="CD40" s="33" t="s">
        <v>43</v>
      </c>
      <c r="CE40" s="33" t="s">
        <v>43</v>
      </c>
      <c r="CF40" s="33" t="s">
        <v>43</v>
      </c>
      <c r="CH40"/>
      <c r="CM40" s="33" t="s">
        <v>852</v>
      </c>
      <c r="CN40" s="33" t="s">
        <v>880</v>
      </c>
      <c r="CP40" s="33" t="s">
        <v>43</v>
      </c>
      <c r="CQ40" s="33" t="s">
        <v>43</v>
      </c>
      <c r="CR40" s="33" t="s">
        <v>43</v>
      </c>
      <c r="CS40" s="33" t="s">
        <v>43</v>
      </c>
      <c r="CT40" s="33" t="s">
        <v>43</v>
      </c>
      <c r="CU40" s="33" t="s">
        <v>43</v>
      </c>
      <c r="CV40" s="33" t="s">
        <v>43</v>
      </c>
      <c r="CW40" s="33" t="s">
        <v>43</v>
      </c>
      <c r="CX40" s="33" t="s">
        <v>43</v>
      </c>
      <c r="CY40" s="33" t="s">
        <v>43</v>
      </c>
      <c r="CZ40" s="33" t="s">
        <v>43</v>
      </c>
      <c r="DA40" s="33" t="s">
        <v>43</v>
      </c>
      <c r="DB40" s="33" t="s">
        <v>43</v>
      </c>
      <c r="DC40" s="33" t="s">
        <v>43</v>
      </c>
      <c r="DD40" s="33" t="s">
        <v>43</v>
      </c>
      <c r="DE40" s="33" t="s">
        <v>43</v>
      </c>
      <c r="DF40" s="33" t="s">
        <v>43</v>
      </c>
      <c r="DG40" s="33" t="s">
        <v>43</v>
      </c>
      <c r="DH40" s="33" t="s">
        <v>43</v>
      </c>
      <c r="DI40" s="33" t="s">
        <v>43</v>
      </c>
      <c r="DK40" s="33" t="s">
        <v>537</v>
      </c>
      <c r="DL40" s="33" t="s">
        <v>538</v>
      </c>
      <c r="DP40" s="36"/>
      <c r="DQ40" s="36"/>
      <c r="DR40" s="33" t="s">
        <v>50</v>
      </c>
      <c r="DT40" s="33" t="s">
        <v>43</v>
      </c>
      <c r="DU40" s="33" t="s">
        <v>43</v>
      </c>
      <c r="DV40" s="33" t="s">
        <v>43</v>
      </c>
      <c r="DW40" s="33" t="s">
        <v>43</v>
      </c>
      <c r="DX40" s="33" t="s">
        <v>43</v>
      </c>
      <c r="DY40" s="33" t="s">
        <v>1370</v>
      </c>
      <c r="DZ40" s="33" t="s">
        <v>43</v>
      </c>
      <c r="EA40" s="33" t="s">
        <v>43</v>
      </c>
      <c r="EB40" s="33" t="s">
        <v>43</v>
      </c>
      <c r="EC40" s="33" t="s">
        <v>43</v>
      </c>
      <c r="ED40" s="33" t="s">
        <v>43</v>
      </c>
      <c r="EE40" s="33" t="s">
        <v>899</v>
      </c>
      <c r="EG40" s="33" t="s">
        <v>309</v>
      </c>
      <c r="EH40" s="33" t="s">
        <v>309</v>
      </c>
      <c r="EJ40" s="33" t="s">
        <v>72</v>
      </c>
      <c r="EM40" s="33" t="s">
        <v>54</v>
      </c>
      <c r="EP40" s="33" t="s">
        <v>1371</v>
      </c>
      <c r="EQ40" s="33" t="s">
        <v>859</v>
      </c>
      <c r="ER40" s="33" t="s">
        <v>55</v>
      </c>
      <c r="FA40" s="33" t="s">
        <v>93</v>
      </c>
      <c r="FB40" s="33" t="s">
        <v>960</v>
      </c>
      <c r="FD40" s="33" t="s">
        <v>57</v>
      </c>
      <c r="FF40" s="33" t="s">
        <v>1372</v>
      </c>
      <c r="FG40" s="33" t="s">
        <v>57</v>
      </c>
      <c r="FK40" s="33" t="s">
        <v>1373</v>
      </c>
      <c r="FL40" s="33" t="s">
        <v>866</v>
      </c>
      <c r="FN40" s="33" t="s">
        <v>866</v>
      </c>
      <c r="FQ40" s="33" t="s">
        <v>935</v>
      </c>
      <c r="FR40" s="33" t="s">
        <v>960</v>
      </c>
      <c r="FT40" s="33" t="s">
        <v>949</v>
      </c>
      <c r="FU40" s="33" t="s">
        <v>950</v>
      </c>
      <c r="FV40" s="33" t="s">
        <v>1374</v>
      </c>
      <c r="FW40" s="33" t="s">
        <v>526</v>
      </c>
      <c r="FX40" s="33">
        <v>0</v>
      </c>
      <c r="FY40" s="33">
        <v>0</v>
      </c>
      <c r="FZ40" s="33">
        <v>0</v>
      </c>
      <c r="GA40" s="33">
        <v>0</v>
      </c>
      <c r="GB40" s="33">
        <v>0</v>
      </c>
      <c r="GC40" s="33">
        <v>0</v>
      </c>
      <c r="GD40" s="33">
        <v>0</v>
      </c>
      <c r="GE40" s="33">
        <v>0</v>
      </c>
      <c r="GF40" s="33" t="s">
        <v>872</v>
      </c>
      <c r="GG40" s="33" t="s">
        <v>872</v>
      </c>
      <c r="GH40" s="33" t="s">
        <v>872</v>
      </c>
      <c r="GI40" s="33" t="s">
        <v>872</v>
      </c>
      <c r="GJ40" s="33" t="s">
        <v>872</v>
      </c>
      <c r="GK40" s="33" t="s">
        <v>872</v>
      </c>
      <c r="GL40" s="33" t="s">
        <v>872</v>
      </c>
      <c r="GM40" s="33" t="s">
        <v>872</v>
      </c>
      <c r="GN40" s="33" t="s">
        <v>872</v>
      </c>
      <c r="GO40" s="33" t="s">
        <v>872</v>
      </c>
      <c r="GP40" s="33" t="s">
        <v>872</v>
      </c>
      <c r="GQ40" s="33" t="s">
        <v>872</v>
      </c>
      <c r="GR40" s="33" t="s">
        <v>872</v>
      </c>
    </row>
    <row r="41" spans="1:200" s="33" customFormat="1" x14ac:dyDescent="0.2">
      <c r="A41" s="33">
        <v>1668</v>
      </c>
      <c r="B41" s="34">
        <v>45845.424895833297</v>
      </c>
      <c r="C41" s="34">
        <v>45845.442187499997</v>
      </c>
      <c r="D41" s="33" t="s">
        <v>844</v>
      </c>
      <c r="F41" s="34"/>
      <c r="G41" s="33" t="s">
        <v>845</v>
      </c>
      <c r="H41" s="33" t="s">
        <v>67</v>
      </c>
      <c r="I41" s="33" t="s">
        <v>67</v>
      </c>
      <c r="J41" s="33" t="s">
        <v>83</v>
      </c>
      <c r="K41" s="33" t="s">
        <v>67</v>
      </c>
      <c r="L41" s="33" t="s">
        <v>68</v>
      </c>
      <c r="M41" s="33" t="s">
        <v>36</v>
      </c>
      <c r="N41" s="33" t="s">
        <v>37</v>
      </c>
      <c r="O41" s="33" t="s">
        <v>846</v>
      </c>
      <c r="P41" s="33" t="s">
        <v>846</v>
      </c>
      <c r="Q41" s="33" t="s">
        <v>846</v>
      </c>
      <c r="R41" s="33" t="s">
        <v>38</v>
      </c>
      <c r="S41" s="33" t="s">
        <v>38</v>
      </c>
      <c r="T41" s="33" t="s">
        <v>38</v>
      </c>
      <c r="U41" s="33" t="s">
        <v>39</v>
      </c>
      <c r="V41" s="33" t="s">
        <v>39</v>
      </c>
      <c r="W41" s="33" t="s">
        <v>38</v>
      </c>
      <c r="AA41" s="33" t="s">
        <v>1045</v>
      </c>
      <c r="AB41" s="33" t="s">
        <v>1234</v>
      </c>
      <c r="AD41" s="33" t="s">
        <v>1145</v>
      </c>
      <c r="AF41" s="33" t="s">
        <v>41</v>
      </c>
      <c r="AG41" s="33" t="s">
        <v>41</v>
      </c>
      <c r="AH41" s="33" t="s">
        <v>41</v>
      </c>
      <c r="AI41" s="33" t="s">
        <v>62</v>
      </c>
      <c r="AJ41" s="33" t="s">
        <v>62</v>
      </c>
      <c r="AL41" s="33" t="s">
        <v>43</v>
      </c>
      <c r="AM41" s="33" t="s">
        <v>43</v>
      </c>
      <c r="AN41" s="33" t="s">
        <v>43</v>
      </c>
      <c r="AO41" s="33" t="s">
        <v>44</v>
      </c>
      <c r="AP41" s="33" t="s">
        <v>44</v>
      </c>
      <c r="AQ41" s="33" t="s">
        <v>43</v>
      </c>
      <c r="AR41" s="33" t="s">
        <v>43</v>
      </c>
      <c r="AV41" s="33" t="s">
        <v>1375</v>
      </c>
      <c r="AW41" s="33" t="s">
        <v>1375</v>
      </c>
      <c r="AZ41" s="33" t="s">
        <v>43</v>
      </c>
      <c r="BA41" s="33" t="s">
        <v>43</v>
      </c>
      <c r="BB41" s="33" t="s">
        <v>43</v>
      </c>
      <c r="BC41" s="33" t="s">
        <v>45</v>
      </c>
      <c r="BD41" s="33" t="s">
        <v>45</v>
      </c>
      <c r="BE41" s="33" t="s">
        <v>43</v>
      </c>
      <c r="BF41" s="33" t="s">
        <v>43</v>
      </c>
      <c r="BJ41" s="33" t="s">
        <v>1376</v>
      </c>
      <c r="BK41" s="33" t="s">
        <v>1376</v>
      </c>
      <c r="BM41" s="33" t="s">
        <v>850</v>
      </c>
      <c r="BN41" s="33" t="s">
        <v>308</v>
      </c>
      <c r="BO41" s="33" t="s">
        <v>851</v>
      </c>
      <c r="BP41" s="33" t="s">
        <v>851</v>
      </c>
      <c r="BQ41" s="33" t="s">
        <v>851</v>
      </c>
      <c r="BR41" s="33" t="s">
        <v>42</v>
      </c>
      <c r="BS41" s="33" t="s">
        <v>62</v>
      </c>
      <c r="BT41" s="33" t="s">
        <v>851</v>
      </c>
      <c r="BU41" s="36"/>
      <c r="BV41" s="36"/>
      <c r="BW41" s="36"/>
      <c r="BX41" s="36"/>
      <c r="BY41" s="33" t="s">
        <v>980</v>
      </c>
      <c r="BZ41" s="36"/>
      <c r="CA41" s="33" t="s">
        <v>43</v>
      </c>
      <c r="CB41" s="33" t="s">
        <v>43</v>
      </c>
      <c r="CC41" s="33" t="s">
        <v>43</v>
      </c>
      <c r="CD41" s="33" t="s">
        <v>46</v>
      </c>
      <c r="CE41" s="33" t="s">
        <v>46</v>
      </c>
      <c r="CF41" s="33" t="s">
        <v>43</v>
      </c>
      <c r="CH41"/>
      <c r="CM41" s="33" t="s">
        <v>921</v>
      </c>
      <c r="CN41" s="33" t="s">
        <v>921</v>
      </c>
      <c r="CP41" s="33" t="s">
        <v>43</v>
      </c>
      <c r="CQ41" s="33" t="s">
        <v>43</v>
      </c>
      <c r="CR41" s="33" t="s">
        <v>43</v>
      </c>
      <c r="CS41" s="33" t="s">
        <v>855</v>
      </c>
      <c r="CT41" s="33" t="s">
        <v>855</v>
      </c>
      <c r="CU41" s="33" t="s">
        <v>43</v>
      </c>
      <c r="CV41" s="33" t="s">
        <v>43</v>
      </c>
      <c r="CW41" s="33" t="s">
        <v>43</v>
      </c>
      <c r="CX41" s="33" t="s">
        <v>854</v>
      </c>
      <c r="CY41" s="33" t="s">
        <v>855</v>
      </c>
      <c r="CZ41" s="33" t="s">
        <v>43</v>
      </c>
      <c r="DA41" s="33" t="s">
        <v>43</v>
      </c>
      <c r="DB41" s="33" t="s">
        <v>43</v>
      </c>
      <c r="DC41" s="33" t="s">
        <v>854</v>
      </c>
      <c r="DD41" s="33" t="s">
        <v>855</v>
      </c>
      <c r="DE41" s="33" t="s">
        <v>43</v>
      </c>
      <c r="DF41" s="33" t="s">
        <v>43</v>
      </c>
      <c r="DG41" s="33" t="s">
        <v>43</v>
      </c>
      <c r="DH41" s="33" t="s">
        <v>854</v>
      </c>
      <c r="DI41" s="33" t="s">
        <v>855</v>
      </c>
      <c r="DK41" s="33" t="s">
        <v>537</v>
      </c>
      <c r="DL41" s="33" t="s">
        <v>537</v>
      </c>
      <c r="DR41" s="33" t="s">
        <v>50</v>
      </c>
      <c r="DT41" s="33" t="s">
        <v>43</v>
      </c>
      <c r="DU41" s="33" t="s">
        <v>43</v>
      </c>
      <c r="DV41" s="33" t="s">
        <v>43</v>
      </c>
      <c r="DW41" s="33" t="s">
        <v>64</v>
      </c>
      <c r="DX41" s="33" t="s">
        <v>64</v>
      </c>
      <c r="DY41" s="33" t="s">
        <v>944</v>
      </c>
      <c r="DZ41" s="33" t="s">
        <v>43</v>
      </c>
      <c r="EA41" s="33" t="s">
        <v>43</v>
      </c>
      <c r="EB41" s="33" t="s">
        <v>43</v>
      </c>
      <c r="EC41" s="33" t="s">
        <v>95</v>
      </c>
      <c r="ED41" s="33" t="s">
        <v>80</v>
      </c>
      <c r="EE41" s="33" t="s">
        <v>945</v>
      </c>
      <c r="EG41" s="33" t="s">
        <v>309</v>
      </c>
      <c r="EH41" s="33" t="s">
        <v>309</v>
      </c>
      <c r="EJ41" s="33" t="s">
        <v>72</v>
      </c>
      <c r="EM41" s="33" t="s">
        <v>54</v>
      </c>
      <c r="EP41" s="33" t="s">
        <v>1377</v>
      </c>
      <c r="EQ41" s="33" t="s">
        <v>76</v>
      </c>
      <c r="ER41" s="33" t="s">
        <v>55</v>
      </c>
      <c r="EU41" s="33" t="s">
        <v>407</v>
      </c>
      <c r="FA41" s="33" t="s">
        <v>56</v>
      </c>
      <c r="FC41" s="36"/>
      <c r="FD41" s="33" t="s">
        <v>57</v>
      </c>
      <c r="FF41" s="33" t="s">
        <v>1378</v>
      </c>
      <c r="FG41" s="33" t="s">
        <v>57</v>
      </c>
      <c r="FK41" s="33" t="s">
        <v>1378</v>
      </c>
      <c r="FL41" s="33" t="s">
        <v>866</v>
      </c>
      <c r="FN41" s="33" t="s">
        <v>866</v>
      </c>
      <c r="FQ41" s="33" t="s">
        <v>910</v>
      </c>
      <c r="FT41" s="33" t="s">
        <v>1143</v>
      </c>
      <c r="FU41" s="33" t="s">
        <v>950</v>
      </c>
      <c r="FV41" s="33" t="s">
        <v>913</v>
      </c>
      <c r="FW41" s="33" t="s">
        <v>530</v>
      </c>
      <c r="FX41" s="33">
        <v>0</v>
      </c>
      <c r="FY41" s="33">
        <v>0</v>
      </c>
      <c r="FZ41" s="33">
        <v>0</v>
      </c>
      <c r="GA41" s="33">
        <v>1</v>
      </c>
      <c r="GB41" s="33">
        <v>1</v>
      </c>
      <c r="GC41" s="33">
        <v>0</v>
      </c>
      <c r="GD41" s="33">
        <v>1</v>
      </c>
      <c r="GE41" s="33">
        <v>0</v>
      </c>
      <c r="GF41" s="33" t="s">
        <v>872</v>
      </c>
      <c r="GG41" s="33" t="s">
        <v>872</v>
      </c>
      <c r="GH41" s="33" t="s">
        <v>872</v>
      </c>
      <c r="GI41" s="33" t="s">
        <v>1379</v>
      </c>
      <c r="GJ41" s="33" t="s">
        <v>872</v>
      </c>
      <c r="GK41" s="33" t="s">
        <v>872</v>
      </c>
      <c r="GL41" s="33" t="s">
        <v>1379</v>
      </c>
      <c r="GM41" s="33" t="s">
        <v>872</v>
      </c>
      <c r="GN41" s="33" t="s">
        <v>872</v>
      </c>
      <c r="GO41" s="33" t="s">
        <v>872</v>
      </c>
      <c r="GP41" s="33" t="s">
        <v>1144</v>
      </c>
      <c r="GQ41" s="33" t="s">
        <v>872</v>
      </c>
      <c r="GR41" s="33" t="s">
        <v>872</v>
      </c>
    </row>
    <row r="43" spans="1:200" x14ac:dyDescent="0.2">
      <c r="D43">
        <f>COUNT(集計用[ID])</f>
        <v>39</v>
      </c>
      <c r="F43" s="102"/>
    </row>
    <row r="44" spans="1:200" x14ac:dyDescent="0.2">
      <c r="F44" s="102"/>
    </row>
    <row r="45" spans="1:200" x14ac:dyDescent="0.2">
      <c r="F45" s="102"/>
    </row>
    <row r="46" spans="1:200" x14ac:dyDescent="0.2">
      <c r="F46" s="102"/>
    </row>
    <row r="47" spans="1:200" x14ac:dyDescent="0.2">
      <c r="F47" s="102"/>
    </row>
    <row r="48" spans="1:200" x14ac:dyDescent="0.2">
      <c r="F48" s="102"/>
    </row>
    <row r="49" spans="6:6" x14ac:dyDescent="0.2">
      <c r="F49" s="102"/>
    </row>
    <row r="50" spans="6:6" x14ac:dyDescent="0.2">
      <c r="F50" s="102"/>
    </row>
    <row r="51" spans="6:6" x14ac:dyDescent="0.2">
      <c r="F51" s="102"/>
    </row>
    <row r="52" spans="6:6" x14ac:dyDescent="0.2">
      <c r="F52" s="102"/>
    </row>
    <row r="53" spans="6:6" x14ac:dyDescent="0.2">
      <c r="F53" s="102"/>
    </row>
    <row r="54" spans="6:6" x14ac:dyDescent="0.2">
      <c r="F54" s="102"/>
    </row>
    <row r="55" spans="6:6" x14ac:dyDescent="0.2">
      <c r="F55" s="102"/>
    </row>
    <row r="56" spans="6:6" x14ac:dyDescent="0.2">
      <c r="F56" s="102"/>
    </row>
    <row r="57" spans="6:6" x14ac:dyDescent="0.2">
      <c r="F57" s="102"/>
    </row>
    <row r="58" spans="6:6" x14ac:dyDescent="0.2">
      <c r="F58" s="102"/>
    </row>
    <row r="59" spans="6:6" x14ac:dyDescent="0.2">
      <c r="F59" s="102"/>
    </row>
    <row r="60" spans="6:6" x14ac:dyDescent="0.2">
      <c r="F60" s="102"/>
    </row>
    <row r="61" spans="6:6" x14ac:dyDescent="0.2">
      <c r="F61" s="102"/>
    </row>
    <row r="62" spans="6:6" x14ac:dyDescent="0.2">
      <c r="F62" s="102"/>
    </row>
    <row r="63" spans="6:6" x14ac:dyDescent="0.2">
      <c r="F63" s="102"/>
    </row>
    <row r="64" spans="6:6" x14ac:dyDescent="0.2">
      <c r="F64" s="102"/>
    </row>
    <row r="65" spans="6:6" x14ac:dyDescent="0.2">
      <c r="F65" s="102"/>
    </row>
    <row r="66" spans="6:6" x14ac:dyDescent="0.2">
      <c r="F66" s="102"/>
    </row>
    <row r="67" spans="6:6" x14ac:dyDescent="0.2">
      <c r="F67" s="102"/>
    </row>
    <row r="68" spans="6:6" x14ac:dyDescent="0.2">
      <c r="F68" s="102"/>
    </row>
    <row r="69" spans="6:6" x14ac:dyDescent="0.2">
      <c r="F69" s="102"/>
    </row>
    <row r="70" spans="6:6" x14ac:dyDescent="0.2">
      <c r="F70" s="102"/>
    </row>
    <row r="71" spans="6:6" x14ac:dyDescent="0.2">
      <c r="F71" s="102"/>
    </row>
    <row r="72" spans="6:6" x14ac:dyDescent="0.2">
      <c r="F72" s="102"/>
    </row>
    <row r="73" spans="6:6" x14ac:dyDescent="0.2">
      <c r="F73" s="102"/>
    </row>
    <row r="74" spans="6:6" x14ac:dyDescent="0.2">
      <c r="F74" s="102"/>
    </row>
    <row r="75" spans="6:6" x14ac:dyDescent="0.2">
      <c r="F75" s="102"/>
    </row>
    <row r="76" spans="6:6" x14ac:dyDescent="0.2">
      <c r="F76" s="102"/>
    </row>
    <row r="77" spans="6:6" x14ac:dyDescent="0.2">
      <c r="F77" s="102"/>
    </row>
    <row r="78" spans="6:6" x14ac:dyDescent="0.2">
      <c r="F78" s="102"/>
    </row>
    <row r="79" spans="6:6" x14ac:dyDescent="0.2">
      <c r="F79" s="102"/>
    </row>
    <row r="80" spans="6:6" x14ac:dyDescent="0.2">
      <c r="F80" s="102"/>
    </row>
    <row r="81" spans="6:6" x14ac:dyDescent="0.2">
      <c r="F81" s="102"/>
    </row>
    <row r="82" spans="6:6" x14ac:dyDescent="0.2">
      <c r="F82" s="102"/>
    </row>
    <row r="83" spans="6:6" x14ac:dyDescent="0.2">
      <c r="F83" s="102"/>
    </row>
    <row r="84" spans="6:6" x14ac:dyDescent="0.2">
      <c r="F84" s="102"/>
    </row>
    <row r="85" spans="6:6" x14ac:dyDescent="0.2">
      <c r="F85" s="102"/>
    </row>
    <row r="86" spans="6:6" x14ac:dyDescent="0.2">
      <c r="F86" s="102"/>
    </row>
    <row r="87" spans="6:6" x14ac:dyDescent="0.2">
      <c r="F87" s="102"/>
    </row>
    <row r="88" spans="6:6" x14ac:dyDescent="0.2">
      <c r="F88" s="102"/>
    </row>
    <row r="89" spans="6:6" x14ac:dyDescent="0.2">
      <c r="F89" s="102"/>
    </row>
    <row r="90" spans="6:6" x14ac:dyDescent="0.2">
      <c r="F90" s="101"/>
    </row>
  </sheetData>
  <phoneticPr fontId="2"/>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72"/>
  <sheetViews>
    <sheetView workbookViewId="0"/>
  </sheetViews>
  <sheetFormatPr defaultRowHeight="13.2" x14ac:dyDescent="0.2"/>
  <cols>
    <col min="2" max="2" width="12.109375" customWidth="1"/>
    <col min="3" max="3" width="33.109375" customWidth="1"/>
    <col min="4" max="4" width="9.44140625" customWidth="1"/>
    <col min="5" max="5" width="10" customWidth="1"/>
    <col min="8" max="8" width="9" customWidth="1"/>
    <col min="17" max="17" width="10.44140625" bestFit="1" customWidth="1"/>
    <col min="18" max="18" width="46.109375" customWidth="1"/>
  </cols>
  <sheetData>
    <row r="1" spans="1:10" x14ac:dyDescent="0.2">
      <c r="A1" s="2" t="s">
        <v>115</v>
      </c>
    </row>
    <row r="2" spans="1:10" x14ac:dyDescent="0.2">
      <c r="C2" s="74" t="s">
        <v>129</v>
      </c>
      <c r="D2" s="80" t="s">
        <v>130</v>
      </c>
      <c r="E2" s="81" t="s">
        <v>131</v>
      </c>
      <c r="H2" s="23"/>
      <c r="I2" s="23"/>
      <c r="J2" s="23"/>
    </row>
    <row r="3" spans="1:10" x14ac:dyDescent="0.2">
      <c r="C3" s="74" t="s">
        <v>110</v>
      </c>
      <c r="D3" s="75">
        <f>COUNTIFS(集計用[資本金の金額],$C3)</f>
        <v>0</v>
      </c>
      <c r="E3" s="76">
        <f t="shared" ref="E3:E10" si="0">D3/D$10</f>
        <v>0</v>
      </c>
      <c r="H3" s="24"/>
      <c r="I3" s="24"/>
      <c r="J3" s="25"/>
    </row>
    <row r="4" spans="1:10" x14ac:dyDescent="0.2">
      <c r="C4" s="74" t="s">
        <v>104</v>
      </c>
      <c r="D4" s="75">
        <f>COUNTIFS(集計用[資本金の金額],$C4)</f>
        <v>0</v>
      </c>
      <c r="E4" s="76">
        <f t="shared" si="0"/>
        <v>0</v>
      </c>
      <c r="H4" s="24"/>
      <c r="I4" s="24"/>
      <c r="J4" s="25"/>
    </row>
    <row r="5" spans="1:10" x14ac:dyDescent="0.2">
      <c r="C5" s="74" t="s">
        <v>68</v>
      </c>
      <c r="D5" s="75">
        <f>COUNTIFS(集計用[資本金の金額],$C5)</f>
        <v>21</v>
      </c>
      <c r="E5" s="76">
        <f t="shared" si="0"/>
        <v>0.53846153846153844</v>
      </c>
      <c r="H5" s="24"/>
      <c r="I5" s="24"/>
      <c r="J5" s="25"/>
    </row>
    <row r="6" spans="1:10" x14ac:dyDescent="0.2">
      <c r="C6" s="74" t="s">
        <v>35</v>
      </c>
      <c r="D6" s="75">
        <f>COUNTIFS(集計用[資本金の金額],$C6)</f>
        <v>9</v>
      </c>
      <c r="E6" s="76">
        <f t="shared" si="0"/>
        <v>0.23076923076923078</v>
      </c>
      <c r="H6" s="24"/>
      <c r="I6" s="24"/>
      <c r="J6" s="25"/>
    </row>
    <row r="7" spans="1:10" x14ac:dyDescent="0.2">
      <c r="C7" s="74" t="s">
        <v>59</v>
      </c>
      <c r="D7" s="75">
        <f>COUNTIFS(集計用[資本金の金額],$C7)</f>
        <v>2</v>
      </c>
      <c r="E7" s="76">
        <f t="shared" si="0"/>
        <v>5.128205128205128E-2</v>
      </c>
      <c r="H7" s="24"/>
      <c r="I7" s="24"/>
      <c r="J7" s="25"/>
    </row>
    <row r="8" spans="1:10" x14ac:dyDescent="0.2">
      <c r="C8" s="74" t="s">
        <v>89</v>
      </c>
      <c r="D8" s="75">
        <f>COUNTIFS(集計用[資本金の金額],$C8)</f>
        <v>6</v>
      </c>
      <c r="E8" s="76">
        <f t="shared" si="0"/>
        <v>0.15384615384615385</v>
      </c>
      <c r="H8" s="24"/>
      <c r="I8" s="24"/>
      <c r="J8" s="25"/>
    </row>
    <row r="9" spans="1:10" x14ac:dyDescent="0.2">
      <c r="C9" s="74" t="s">
        <v>109</v>
      </c>
      <c r="D9" s="75">
        <f>COUNTIFS(集計用[資本金の金額],$C9)</f>
        <v>1</v>
      </c>
      <c r="E9" s="76">
        <f t="shared" si="0"/>
        <v>2.564102564102564E-2</v>
      </c>
      <c r="H9" s="23"/>
      <c r="I9" s="24"/>
      <c r="J9" s="25"/>
    </row>
    <row r="10" spans="1:10" x14ac:dyDescent="0.2">
      <c r="C10" s="77" t="s">
        <v>112</v>
      </c>
      <c r="D10" s="78">
        <f>SUM(D3:D9)</f>
        <v>39</v>
      </c>
      <c r="E10" s="79">
        <f t="shared" si="0"/>
        <v>1</v>
      </c>
    </row>
    <row r="11" spans="1:10" x14ac:dyDescent="0.2">
      <c r="C11" s="4"/>
      <c r="E11" s="3"/>
    </row>
    <row r="12" spans="1:10" x14ac:dyDescent="0.2">
      <c r="A12" s="2" t="s">
        <v>114</v>
      </c>
    </row>
    <row r="13" spans="1:10" x14ac:dyDescent="0.2">
      <c r="C13" s="82" t="s">
        <v>583</v>
      </c>
      <c r="D13" s="83" t="s">
        <v>584</v>
      </c>
      <c r="E13" s="84" t="s">
        <v>585</v>
      </c>
    </row>
    <row r="14" spans="1:10" x14ac:dyDescent="0.2">
      <c r="C14" s="82" t="s">
        <v>77</v>
      </c>
      <c r="D14" s="83">
        <f>COUNTIFS(集計用[完成工事高],$C14)</f>
        <v>1</v>
      </c>
      <c r="E14" s="85">
        <f t="shared" ref="E14:E20" si="1">+D14/$D$20</f>
        <v>2.564102564102564E-2</v>
      </c>
    </row>
    <row r="15" spans="1:10" x14ac:dyDescent="0.2">
      <c r="C15" s="82" t="s">
        <v>36</v>
      </c>
      <c r="D15" s="83">
        <f>COUNTIFS(集計用[完成工事高],$C15)</f>
        <v>5</v>
      </c>
      <c r="E15" s="85">
        <f t="shared" si="1"/>
        <v>0.12820512820512819</v>
      </c>
    </row>
    <row r="16" spans="1:10" x14ac:dyDescent="0.2">
      <c r="C16" s="82" t="s">
        <v>69</v>
      </c>
      <c r="D16" s="83">
        <f>COUNTIFS(集計用[完成工事高],$C16)</f>
        <v>9</v>
      </c>
      <c r="E16" s="85">
        <f t="shared" si="1"/>
        <v>0.23076923076923078</v>
      </c>
    </row>
    <row r="17" spans="1:7" x14ac:dyDescent="0.2">
      <c r="C17" s="82" t="s">
        <v>60</v>
      </c>
      <c r="D17" s="83">
        <f>COUNTIFS(集計用[完成工事高],$C17)</f>
        <v>18</v>
      </c>
      <c r="E17" s="85">
        <f t="shared" si="1"/>
        <v>0.46153846153846156</v>
      </c>
    </row>
    <row r="18" spans="1:7" x14ac:dyDescent="0.2">
      <c r="C18" s="82" t="s">
        <v>92</v>
      </c>
      <c r="D18" s="83">
        <f>COUNTIFS(集計用[完成工事高],$C18)</f>
        <v>4</v>
      </c>
      <c r="E18" s="85">
        <f t="shared" si="1"/>
        <v>0.10256410256410256</v>
      </c>
    </row>
    <row r="19" spans="1:7" x14ac:dyDescent="0.2">
      <c r="C19" s="82" t="s">
        <v>101</v>
      </c>
      <c r="D19" s="83">
        <f>COUNTIFS(集計用[完成工事高],$C19)</f>
        <v>2</v>
      </c>
      <c r="E19" s="85">
        <f t="shared" si="1"/>
        <v>5.128205128205128E-2</v>
      </c>
    </row>
    <row r="20" spans="1:7" x14ac:dyDescent="0.2">
      <c r="C20" s="82" t="s">
        <v>111</v>
      </c>
      <c r="D20" s="83">
        <f>SUM(D14:D19)</f>
        <v>39</v>
      </c>
      <c r="E20" s="85">
        <f t="shared" si="1"/>
        <v>1</v>
      </c>
      <c r="G20" s="13"/>
    </row>
    <row r="21" spans="1:7" x14ac:dyDescent="0.2">
      <c r="C21" s="9"/>
      <c r="E21" s="14"/>
    </row>
    <row r="22" spans="1:7" x14ac:dyDescent="0.2">
      <c r="A22" s="2" t="s">
        <v>113</v>
      </c>
    </row>
    <row r="23" spans="1:7" x14ac:dyDescent="0.2">
      <c r="C23" s="86" t="s">
        <v>616</v>
      </c>
      <c r="D23" s="86" t="s">
        <v>130</v>
      </c>
      <c r="E23" s="86" t="s">
        <v>737</v>
      </c>
    </row>
    <row r="24" spans="1:7" x14ac:dyDescent="0.2">
      <c r="C24" s="87" t="s">
        <v>84</v>
      </c>
      <c r="D24" s="87">
        <f>COUNTIFS(集計用[常勤役員と従業員数の合計人数],$C24)</f>
        <v>1</v>
      </c>
      <c r="E24" s="88">
        <f t="shared" ref="E24:E30" si="2">+D24/$D$30</f>
        <v>2.564102564102564E-2</v>
      </c>
    </row>
    <row r="25" spans="1:7" x14ac:dyDescent="0.2">
      <c r="C25" s="87" t="s">
        <v>37</v>
      </c>
      <c r="D25" s="87">
        <f>COUNTIFS(集計用[常勤役員と従業員数の合計人数],$C25)</f>
        <v>14</v>
      </c>
      <c r="E25" s="88">
        <f t="shared" si="2"/>
        <v>0.35897435897435898</v>
      </c>
    </row>
    <row r="26" spans="1:7" x14ac:dyDescent="0.2">
      <c r="C26" s="87" t="s">
        <v>90</v>
      </c>
      <c r="D26" s="87">
        <f>COUNTIFS(集計用[常勤役員と従業員数の合計人数],$C26)</f>
        <v>10</v>
      </c>
      <c r="E26" s="88">
        <f t="shared" si="2"/>
        <v>0.25641025641025639</v>
      </c>
    </row>
    <row r="27" spans="1:7" x14ac:dyDescent="0.2">
      <c r="C27" s="87" t="s">
        <v>61</v>
      </c>
      <c r="D27" s="87">
        <f>COUNTIFS(集計用[常勤役員と従業員数の合計人数],$C27)</f>
        <v>10</v>
      </c>
      <c r="E27" s="88">
        <f t="shared" si="2"/>
        <v>0.25641025641025639</v>
      </c>
    </row>
    <row r="28" spans="1:7" x14ac:dyDescent="0.2">
      <c r="C28" s="87" t="s">
        <v>96</v>
      </c>
      <c r="D28" s="87">
        <f>COUNTIFS(集計用[常勤役員と従業員数の合計人数],$C28)</f>
        <v>1</v>
      </c>
      <c r="E28" s="88">
        <f t="shared" si="2"/>
        <v>2.564102564102564E-2</v>
      </c>
    </row>
    <row r="29" spans="1:7" x14ac:dyDescent="0.2">
      <c r="C29" s="87" t="s">
        <v>107</v>
      </c>
      <c r="D29" s="87">
        <f>COUNTIFS(集計用[常勤役員と従業員数の合計人数],$C29)</f>
        <v>3</v>
      </c>
      <c r="E29" s="88">
        <f t="shared" si="2"/>
        <v>7.6923076923076927E-2</v>
      </c>
    </row>
    <row r="30" spans="1:7" x14ac:dyDescent="0.2">
      <c r="C30" s="87" t="s">
        <v>112</v>
      </c>
      <c r="D30" s="87">
        <f>SUM(D24:D29)</f>
        <v>39</v>
      </c>
      <c r="E30" s="88">
        <f t="shared" si="2"/>
        <v>1</v>
      </c>
      <c r="G30" s="13"/>
    </row>
    <row r="31" spans="1:7" x14ac:dyDescent="0.2">
      <c r="C31" s="9"/>
      <c r="D31" s="9"/>
      <c r="E31" s="89"/>
      <c r="G31" s="13"/>
    </row>
    <row r="32" spans="1:7" x14ac:dyDescent="0.2">
      <c r="C32" s="9"/>
      <c r="D32" s="9"/>
      <c r="E32" s="89"/>
      <c r="G32" s="13"/>
    </row>
    <row r="33" spans="1:5" x14ac:dyDescent="0.2">
      <c r="A33" s="2" t="s">
        <v>116</v>
      </c>
      <c r="E33" s="14"/>
    </row>
    <row r="34" spans="1:5" x14ac:dyDescent="0.2">
      <c r="C34" s="92" t="s">
        <v>738</v>
      </c>
      <c r="D34" s="10" t="s">
        <v>130</v>
      </c>
      <c r="E34" s="10" t="s">
        <v>127</v>
      </c>
    </row>
    <row r="35" spans="1:5" x14ac:dyDescent="0.2">
      <c r="C35" s="91" t="s">
        <v>34</v>
      </c>
      <c r="D35" s="10">
        <f>COUNTIFS(集計用[国土交通省／一般土木],$C35)</f>
        <v>1</v>
      </c>
      <c r="E35" s="73">
        <f t="shared" ref="E35:E40" si="3">+D35/$D$40</f>
        <v>2.564102564102564E-2</v>
      </c>
    </row>
    <row r="36" spans="1:5" x14ac:dyDescent="0.2">
      <c r="C36" s="91" t="s">
        <v>83</v>
      </c>
      <c r="D36" s="10">
        <f>COUNTIFS(集計用[国土交通省／一般土木],$C36)</f>
        <v>3</v>
      </c>
      <c r="E36" s="73">
        <f t="shared" si="3"/>
        <v>7.6923076923076927E-2</v>
      </c>
    </row>
    <row r="37" spans="1:5" x14ac:dyDescent="0.2">
      <c r="C37" s="91" t="s">
        <v>58</v>
      </c>
      <c r="D37" s="10">
        <f>COUNTIFS(集計用[国土交通省／一般土木],$C37)</f>
        <v>22</v>
      </c>
      <c r="E37" s="73">
        <f t="shared" si="3"/>
        <v>0.5641025641025641</v>
      </c>
    </row>
    <row r="38" spans="1:5" x14ac:dyDescent="0.2">
      <c r="C38" s="91" t="s">
        <v>33</v>
      </c>
      <c r="D38" s="10">
        <f>COUNTIFS(集計用[国土交通省／一般土木],$C38)</f>
        <v>3</v>
      </c>
      <c r="E38" s="73">
        <f t="shared" si="3"/>
        <v>7.6923076923076927E-2</v>
      </c>
    </row>
    <row r="39" spans="1:5" x14ac:dyDescent="0.2">
      <c r="C39" s="91" t="s">
        <v>67</v>
      </c>
      <c r="D39" s="10">
        <f>COUNTIFS(集計用[国土交通省／一般土木],$C39)</f>
        <v>10</v>
      </c>
      <c r="E39" s="73">
        <f t="shared" si="3"/>
        <v>0.25641025641025639</v>
      </c>
    </row>
    <row r="40" spans="1:5" x14ac:dyDescent="0.2">
      <c r="C40" s="91" t="s">
        <v>112</v>
      </c>
      <c r="D40" s="10">
        <f>SUM(D35:D39)</f>
        <v>39</v>
      </c>
      <c r="E40" s="73">
        <f t="shared" si="3"/>
        <v>1</v>
      </c>
    </row>
    <row r="41" spans="1:5" x14ac:dyDescent="0.2">
      <c r="E41" s="14"/>
    </row>
    <row r="42" spans="1:5" x14ac:dyDescent="0.2">
      <c r="E42" s="14"/>
    </row>
    <row r="43" spans="1:5" x14ac:dyDescent="0.2">
      <c r="A43" s="2" t="s">
        <v>117</v>
      </c>
      <c r="E43" s="14"/>
    </row>
    <row r="44" spans="1:5" x14ac:dyDescent="0.2">
      <c r="C44" s="92" t="s">
        <v>738</v>
      </c>
      <c r="D44" s="10" t="s">
        <v>130</v>
      </c>
      <c r="E44" s="90" t="s">
        <v>127</v>
      </c>
    </row>
    <row r="45" spans="1:5" x14ac:dyDescent="0.2">
      <c r="C45" s="91" t="s">
        <v>34</v>
      </c>
      <c r="D45" s="10">
        <f>COUNTIFS(集計用[国土交通省／建築],$C45)</f>
        <v>0</v>
      </c>
      <c r="E45" s="73">
        <f t="shared" ref="E45:E50" si="4">+D45/$D$50</f>
        <v>0</v>
      </c>
    </row>
    <row r="46" spans="1:5" x14ac:dyDescent="0.2">
      <c r="C46" s="91" t="s">
        <v>83</v>
      </c>
      <c r="D46" s="10">
        <f>COUNTIFS(集計用[国土交通省／建築],$C46)</f>
        <v>5</v>
      </c>
      <c r="E46" s="73">
        <f t="shared" si="4"/>
        <v>0.12820512820512819</v>
      </c>
    </row>
    <row r="47" spans="1:5" x14ac:dyDescent="0.2">
      <c r="C47" s="91" t="s">
        <v>58</v>
      </c>
      <c r="D47" s="10">
        <f>COUNTIFS(集計用[国土交通省／建築],$C47)</f>
        <v>10</v>
      </c>
      <c r="E47" s="73">
        <f t="shared" si="4"/>
        <v>0.25641025641025639</v>
      </c>
    </row>
    <row r="48" spans="1:5" x14ac:dyDescent="0.2">
      <c r="C48" s="91" t="s">
        <v>33</v>
      </c>
      <c r="D48" s="10">
        <f>COUNTIFS(集計用[国土交通省／建築],$C48)</f>
        <v>5</v>
      </c>
      <c r="E48" s="73">
        <f t="shared" si="4"/>
        <v>0.12820512820512819</v>
      </c>
    </row>
    <row r="49" spans="1:5" x14ac:dyDescent="0.2">
      <c r="C49" s="91" t="s">
        <v>67</v>
      </c>
      <c r="D49" s="10">
        <f>COUNTIFS(集計用[国土交通省／建築],$C49)</f>
        <v>19</v>
      </c>
      <c r="E49" s="73">
        <f t="shared" si="4"/>
        <v>0.48717948717948717</v>
      </c>
    </row>
    <row r="50" spans="1:5" x14ac:dyDescent="0.2">
      <c r="C50" s="91" t="s">
        <v>112</v>
      </c>
      <c r="D50" s="10">
        <f>SUM(D45:D49)</f>
        <v>39</v>
      </c>
      <c r="E50" s="73">
        <f t="shared" si="4"/>
        <v>1</v>
      </c>
    </row>
    <row r="51" spans="1:5" x14ac:dyDescent="0.2">
      <c r="C51" s="29"/>
      <c r="E51" s="93"/>
    </row>
    <row r="52" spans="1:5" x14ac:dyDescent="0.2">
      <c r="E52" s="3"/>
    </row>
    <row r="53" spans="1:5" x14ac:dyDescent="0.2">
      <c r="A53" s="2" t="s">
        <v>118</v>
      </c>
    </row>
    <row r="54" spans="1:5" x14ac:dyDescent="0.2">
      <c r="C54" s="92" t="s">
        <v>738</v>
      </c>
      <c r="D54" s="10" t="s">
        <v>130</v>
      </c>
      <c r="E54" s="10" t="s">
        <v>127</v>
      </c>
    </row>
    <row r="55" spans="1:5" x14ac:dyDescent="0.2">
      <c r="C55" s="91" t="s">
        <v>34</v>
      </c>
      <c r="D55" s="10">
        <f>COUNTIFS(集計用[都道府県／　一般土木],$C55)</f>
        <v>24</v>
      </c>
      <c r="E55" s="73">
        <f t="shared" ref="E55:E60" si="5">+D55/$D$60</f>
        <v>0.61538461538461542</v>
      </c>
    </row>
    <row r="56" spans="1:5" x14ac:dyDescent="0.2">
      <c r="C56" s="91" t="s">
        <v>83</v>
      </c>
      <c r="D56" s="10">
        <f>COUNTIFS(集計用[都道府県／　一般土木],$C56)</f>
        <v>11</v>
      </c>
      <c r="E56" s="73">
        <f t="shared" si="5"/>
        <v>0.28205128205128205</v>
      </c>
    </row>
    <row r="57" spans="1:5" x14ac:dyDescent="0.2">
      <c r="C57" s="91" t="s">
        <v>58</v>
      </c>
      <c r="D57" s="10">
        <f>COUNTIFS(集計用[都道府県／　一般土木],$C57)</f>
        <v>4</v>
      </c>
      <c r="E57" s="73">
        <f t="shared" si="5"/>
        <v>0.10256410256410256</v>
      </c>
    </row>
    <row r="58" spans="1:5" x14ac:dyDescent="0.2">
      <c r="C58" s="91" t="s">
        <v>33</v>
      </c>
      <c r="D58" s="10">
        <f>COUNTIFS(集計用[都道府県／　一般土木],$C58)</f>
        <v>0</v>
      </c>
      <c r="E58" s="73">
        <f t="shared" si="5"/>
        <v>0</v>
      </c>
    </row>
    <row r="59" spans="1:5" x14ac:dyDescent="0.2">
      <c r="C59" s="91" t="s">
        <v>67</v>
      </c>
      <c r="D59" s="10">
        <f>COUNTIFS(集計用[都道府県／　一般土木],$C59)</f>
        <v>0</v>
      </c>
      <c r="E59" s="73">
        <f t="shared" si="5"/>
        <v>0</v>
      </c>
    </row>
    <row r="60" spans="1:5" x14ac:dyDescent="0.2">
      <c r="C60" s="91" t="s">
        <v>111</v>
      </c>
      <c r="D60" s="10">
        <f>SUM(D55:D59)</f>
        <v>39</v>
      </c>
      <c r="E60" s="73">
        <f t="shared" si="5"/>
        <v>1</v>
      </c>
    </row>
    <row r="61" spans="1:5" x14ac:dyDescent="0.2">
      <c r="E61" s="3"/>
    </row>
    <row r="62" spans="1:5" x14ac:dyDescent="0.2">
      <c r="E62" s="3"/>
    </row>
    <row r="63" spans="1:5" x14ac:dyDescent="0.2">
      <c r="A63" s="2" t="s">
        <v>119</v>
      </c>
      <c r="E63" s="3"/>
    </row>
    <row r="64" spans="1:5" x14ac:dyDescent="0.2">
      <c r="C64" s="92" t="s">
        <v>738</v>
      </c>
      <c r="D64" s="10" t="s">
        <v>130</v>
      </c>
      <c r="E64" s="10" t="s">
        <v>127</v>
      </c>
    </row>
    <row r="65" spans="3:5" x14ac:dyDescent="0.2">
      <c r="C65" s="91" t="s">
        <v>34</v>
      </c>
      <c r="D65" s="10">
        <f>COUNTIFS(集計用[都道府県／　建築],$C65)</f>
        <v>16</v>
      </c>
      <c r="E65" s="73">
        <f t="shared" ref="E65:E70" si="6">+D65/$D$70</f>
        <v>0.41025641025641024</v>
      </c>
    </row>
    <row r="66" spans="3:5" x14ac:dyDescent="0.2">
      <c r="C66" s="91" t="s">
        <v>83</v>
      </c>
      <c r="D66" s="10">
        <f>COUNTIFS(集計用[都道府県／　建築],$C66)</f>
        <v>3</v>
      </c>
      <c r="E66" s="73">
        <f t="shared" si="6"/>
        <v>7.6923076923076927E-2</v>
      </c>
    </row>
    <row r="67" spans="3:5" x14ac:dyDescent="0.2">
      <c r="C67" s="91" t="s">
        <v>58</v>
      </c>
      <c r="D67" s="10">
        <f>COUNTIFS(集計用[都道府県／　建築],$C67)</f>
        <v>4</v>
      </c>
      <c r="E67" s="73">
        <f t="shared" si="6"/>
        <v>0.10256410256410256</v>
      </c>
    </row>
    <row r="68" spans="3:5" x14ac:dyDescent="0.2">
      <c r="C68" s="91" t="s">
        <v>33</v>
      </c>
      <c r="D68" s="10">
        <f>COUNTIFS(集計用[都道府県／　建築],$C68)</f>
        <v>0</v>
      </c>
      <c r="E68" s="73">
        <f t="shared" si="6"/>
        <v>0</v>
      </c>
    </row>
    <row r="69" spans="3:5" x14ac:dyDescent="0.2">
      <c r="C69" s="91" t="s">
        <v>67</v>
      </c>
      <c r="D69" s="10">
        <f>COUNTIFS(集計用[都道府県／　建築],$C69)</f>
        <v>16</v>
      </c>
      <c r="E69" s="73">
        <f t="shared" si="6"/>
        <v>0.41025641025641024</v>
      </c>
    </row>
    <row r="70" spans="3:5" x14ac:dyDescent="0.2">
      <c r="C70" s="91" t="s">
        <v>111</v>
      </c>
      <c r="D70" s="10">
        <f>SUM(D65:D69)</f>
        <v>39</v>
      </c>
      <c r="E70" s="73">
        <f t="shared" si="6"/>
        <v>1</v>
      </c>
    </row>
    <row r="72" spans="3:5" x14ac:dyDescent="0.2">
      <c r="E72" s="13"/>
    </row>
  </sheetData>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Q76"/>
  <sheetViews>
    <sheetView zoomScaleNormal="100" workbookViewId="0"/>
  </sheetViews>
  <sheetFormatPr defaultRowHeight="13.2" x14ac:dyDescent="0.2"/>
  <cols>
    <col min="1" max="1" width="9" style="4"/>
    <col min="2" max="2" width="21.44140625" style="4" customWidth="1"/>
    <col min="3" max="3" width="9" style="4" customWidth="1"/>
    <col min="4" max="5" width="9" style="4"/>
    <col min="9" max="9" width="19.44140625" bestFit="1" customWidth="1"/>
  </cols>
  <sheetData>
    <row r="1" spans="1:16" x14ac:dyDescent="0.2">
      <c r="A1" s="6" t="s">
        <v>739</v>
      </c>
    </row>
    <row r="2" spans="1:16" x14ac:dyDescent="0.2">
      <c r="A2" s="6"/>
    </row>
    <row r="3" spans="1:16" x14ac:dyDescent="0.2">
      <c r="A3" s="6"/>
      <c r="J3" s="2" t="s">
        <v>155</v>
      </c>
    </row>
    <row r="4" spans="1:16" x14ac:dyDescent="0.2">
      <c r="A4" s="6"/>
      <c r="C4" s="4" t="s">
        <v>120</v>
      </c>
      <c r="D4" s="4" t="s">
        <v>121</v>
      </c>
      <c r="E4" s="4" t="s">
        <v>122</v>
      </c>
      <c r="F4" t="s">
        <v>123</v>
      </c>
      <c r="G4" t="s">
        <v>124</v>
      </c>
      <c r="H4" t="s">
        <v>125</v>
      </c>
      <c r="J4" s="4"/>
      <c r="K4" s="4" t="s">
        <v>120</v>
      </c>
      <c r="L4" s="4" t="s">
        <v>121</v>
      </c>
      <c r="M4" s="4" t="s">
        <v>122</v>
      </c>
      <c r="N4" t="s">
        <v>123</v>
      </c>
      <c r="O4" t="s">
        <v>124</v>
      </c>
      <c r="P4" t="s">
        <v>125</v>
      </c>
    </row>
    <row r="5" spans="1:16" ht="26.4" x14ac:dyDescent="0.2">
      <c r="A5" s="6"/>
      <c r="B5" s="94" t="s">
        <v>78</v>
      </c>
      <c r="C5" s="4">
        <f>COUNTIFS(集計用[国土交通省],$B5)</f>
        <v>4</v>
      </c>
      <c r="D5" s="4">
        <f>COUNTIFS(集計用[農林水産省],$B5)</f>
        <v>2</v>
      </c>
      <c r="E5" s="4">
        <f>COUNTIFS(集計用[防衛省],$B5)</f>
        <v>0</v>
      </c>
      <c r="F5" s="4">
        <f>COUNTIFS(集計用[都道府県・政令指定都市],$B5)</f>
        <v>3</v>
      </c>
      <c r="G5" s="4">
        <f>COUNTIFS(集計用[市区町村],$B5)</f>
        <v>3</v>
      </c>
      <c r="H5" s="4">
        <f>COUNTIFS(集計用[PFI事業者],$B5)</f>
        <v>0</v>
      </c>
      <c r="J5" s="95" t="s">
        <v>78</v>
      </c>
      <c r="K5" s="4">
        <f>COUNTIFS(集計用[国土交通省],$J5)</f>
        <v>4</v>
      </c>
      <c r="L5" s="4">
        <f>COUNTIFS(集計用[農林水産省],$J5)</f>
        <v>2</v>
      </c>
      <c r="M5" s="4">
        <f>COUNTIFS(集計用[防衛省],$J5)</f>
        <v>0</v>
      </c>
      <c r="N5" s="4">
        <f>COUNTIFS(集計用[都道府県・政令指定都市],$J5)</f>
        <v>3</v>
      </c>
      <c r="O5" s="4">
        <f>COUNTIFS(集計用[市区町村],$J5)</f>
        <v>3</v>
      </c>
      <c r="P5" s="4">
        <f>COUNTIFS(集計用[PFI事業者],$J5)</f>
        <v>0</v>
      </c>
    </row>
    <row r="6" spans="1:16" ht="26.4" x14ac:dyDescent="0.2">
      <c r="A6" s="6"/>
      <c r="B6" s="94" t="s">
        <v>39</v>
      </c>
      <c r="C6" s="4">
        <f>COUNTIFS(集計用[国土交通省],$B6)</f>
        <v>12</v>
      </c>
      <c r="D6" s="4">
        <f>COUNTIFS(集計用[農林水産省],$B6)</f>
        <v>2</v>
      </c>
      <c r="E6" s="4">
        <f>COUNTIFS(集計用[防衛省],$B6)</f>
        <v>1</v>
      </c>
      <c r="F6" s="4">
        <f>COUNTIFS(集計用[都道府県・政令指定都市],$B6)</f>
        <v>28</v>
      </c>
      <c r="G6" s="4">
        <f>COUNTIFS(集計用[市区町村],$B6)</f>
        <v>19</v>
      </c>
      <c r="H6" s="4">
        <f>COUNTIFS(集計用[PFI事業者],$B6)</f>
        <v>1</v>
      </c>
      <c r="J6" s="95" t="s">
        <v>39</v>
      </c>
      <c r="K6" s="4">
        <f>COUNTIFS(集計用[国土交通省],$J6)</f>
        <v>12</v>
      </c>
      <c r="L6" s="4">
        <f>COUNTIFS(集計用[農林水産省],$J6)</f>
        <v>2</v>
      </c>
      <c r="M6" s="4">
        <f>COUNTIFS(集計用[防衛省],$J6)</f>
        <v>1</v>
      </c>
      <c r="N6" s="4">
        <f>COUNTIFS(集計用[都道府県・政令指定都市],$J6)</f>
        <v>28</v>
      </c>
      <c r="O6" s="4">
        <f>COUNTIFS(集計用[市区町村],$J6)</f>
        <v>19</v>
      </c>
      <c r="P6" s="4">
        <f>COUNTIFS(集計用[PFI事業者],$J6)</f>
        <v>1</v>
      </c>
    </row>
    <row r="7" spans="1:16" x14ac:dyDescent="0.2">
      <c r="A7" s="6"/>
      <c r="B7" s="95" t="s">
        <v>40</v>
      </c>
      <c r="C7" s="4">
        <f>COUNTIFS(集計用[国土交通省],$B7)</f>
        <v>1</v>
      </c>
      <c r="D7" s="4">
        <f>COUNTIFS(集計用[農林水産省],$B7)</f>
        <v>1</v>
      </c>
      <c r="E7" s="4">
        <f>COUNTIFS(集計用[防衛省],$B7)</f>
        <v>3</v>
      </c>
      <c r="F7" s="4">
        <f>COUNTIFS(集計用[都道府県・政令指定都市],$B7)</f>
        <v>5</v>
      </c>
      <c r="G7" s="4">
        <f>COUNTIFS(集計用[市区町村],$B7)</f>
        <v>3</v>
      </c>
      <c r="H7" s="4">
        <f>COUNTIFS(集計用[PFI事業者],$B7)</f>
        <v>3</v>
      </c>
      <c r="J7" s="95" t="s">
        <v>40</v>
      </c>
      <c r="K7" s="4">
        <f>COUNTIFS(集計用[国土交通省],$J7)</f>
        <v>1</v>
      </c>
      <c r="L7" s="4">
        <f>COUNTIFS(集計用[農林水産省],$J7)</f>
        <v>1</v>
      </c>
      <c r="M7" s="4">
        <f>COUNTIFS(集計用[防衛省],$J7)</f>
        <v>3</v>
      </c>
      <c r="N7" s="4">
        <f>COUNTIFS(集計用[都道府県・政令指定都市],$J7)</f>
        <v>5</v>
      </c>
      <c r="O7" s="4">
        <f>COUNTIFS(集計用[市区町村],$J7)</f>
        <v>3</v>
      </c>
      <c r="P7" s="4">
        <f>COUNTIFS(集計用[PFI事業者],$J7)</f>
        <v>3</v>
      </c>
    </row>
    <row r="8" spans="1:16" x14ac:dyDescent="0.2">
      <c r="A8" s="6"/>
      <c r="B8" s="95" t="s">
        <v>38</v>
      </c>
      <c r="C8" s="4">
        <f>COUNTIFS(集計用[国土交通省],$B8)</f>
        <v>22</v>
      </c>
      <c r="D8" s="4">
        <f>COUNTIFS(集計用[農林水産省],$B8)</f>
        <v>34</v>
      </c>
      <c r="E8" s="4">
        <f>COUNTIFS(集計用[防衛省],$B8)</f>
        <v>35</v>
      </c>
      <c r="F8" s="4">
        <f>COUNTIFS(集計用[都道府県・政令指定都市],$B8)</f>
        <v>3</v>
      </c>
      <c r="G8" s="4">
        <f>COUNTIFS(集計用[市区町村],$B8)</f>
        <v>14</v>
      </c>
      <c r="H8" s="4">
        <f>COUNTIFS(集計用[PFI事業者],$B8)</f>
        <v>35</v>
      </c>
      <c r="J8" s="95" t="s">
        <v>136</v>
      </c>
      <c r="K8">
        <f>SUM(K5:K7)</f>
        <v>17</v>
      </c>
      <c r="L8">
        <f t="shared" ref="L8:P8" si="0">SUM(L5:L7)</f>
        <v>5</v>
      </c>
      <c r="M8">
        <f t="shared" si="0"/>
        <v>4</v>
      </c>
      <c r="N8">
        <f t="shared" si="0"/>
        <v>36</v>
      </c>
      <c r="O8">
        <f t="shared" si="0"/>
        <v>25</v>
      </c>
      <c r="P8">
        <f t="shared" si="0"/>
        <v>4</v>
      </c>
    </row>
    <row r="9" spans="1:16" x14ac:dyDescent="0.2">
      <c r="A9" s="6"/>
      <c r="B9" s="95" t="s">
        <v>111</v>
      </c>
      <c r="C9" s="4">
        <f>SUM(C5:C8)</f>
        <v>39</v>
      </c>
      <c r="D9" s="4">
        <f t="shared" ref="D9:H9" si="1">SUM(D5:D8)</f>
        <v>39</v>
      </c>
      <c r="E9" s="4">
        <f t="shared" si="1"/>
        <v>39</v>
      </c>
      <c r="F9" s="4">
        <f t="shared" si="1"/>
        <v>39</v>
      </c>
      <c r="G9" s="4">
        <f t="shared" si="1"/>
        <v>39</v>
      </c>
      <c r="H9" s="4">
        <f t="shared" si="1"/>
        <v>39</v>
      </c>
      <c r="I9" s="4"/>
    </row>
    <row r="10" spans="1:16" x14ac:dyDescent="0.2">
      <c r="A10" s="6"/>
    </row>
    <row r="11" spans="1:16" x14ac:dyDescent="0.2">
      <c r="A11" s="6"/>
    </row>
    <row r="12" spans="1:16" x14ac:dyDescent="0.2">
      <c r="A12" s="6"/>
    </row>
    <row r="13" spans="1:16" x14ac:dyDescent="0.2">
      <c r="A13" s="6"/>
      <c r="C13" s="4" t="s">
        <v>120</v>
      </c>
      <c r="D13" s="4" t="s">
        <v>121</v>
      </c>
      <c r="E13" s="4" t="s">
        <v>122</v>
      </c>
      <c r="F13" t="s">
        <v>123</v>
      </c>
      <c r="G13" t="s">
        <v>124</v>
      </c>
      <c r="H13" t="s">
        <v>125</v>
      </c>
      <c r="K13" t="s">
        <v>120</v>
      </c>
      <c r="L13" t="s">
        <v>121</v>
      </c>
      <c r="M13" t="s">
        <v>122</v>
      </c>
      <c r="N13" t="s">
        <v>123</v>
      </c>
      <c r="O13" t="s">
        <v>124</v>
      </c>
      <c r="P13" t="s">
        <v>125</v>
      </c>
    </row>
    <row r="14" spans="1:16" x14ac:dyDescent="0.2">
      <c r="A14" s="6"/>
      <c r="B14" s="95" t="s">
        <v>78</v>
      </c>
      <c r="C14" s="12">
        <f t="shared" ref="C14:D17" si="2">C5/C$9</f>
        <v>0.10256410256410256</v>
      </c>
      <c r="D14" s="12">
        <f t="shared" si="2"/>
        <v>5.128205128205128E-2</v>
      </c>
      <c r="E14" s="12">
        <f t="shared" ref="E14:H14" si="3">E5/E$9</f>
        <v>0</v>
      </c>
      <c r="F14" s="12">
        <f t="shared" si="3"/>
        <v>7.6923076923076927E-2</v>
      </c>
      <c r="G14" s="12">
        <f t="shared" si="3"/>
        <v>7.6923076923076927E-2</v>
      </c>
      <c r="H14" s="12">
        <f t="shared" si="3"/>
        <v>0</v>
      </c>
      <c r="I14" s="12"/>
      <c r="J14" s="95" t="s">
        <v>633</v>
      </c>
      <c r="K14" s="14">
        <f>K5/K$8</f>
        <v>0.23529411764705882</v>
      </c>
      <c r="L14" s="14">
        <f t="shared" ref="L14:P14" si="4">L5/L$8</f>
        <v>0.4</v>
      </c>
      <c r="M14" s="14">
        <f t="shared" si="4"/>
        <v>0</v>
      </c>
      <c r="N14" s="14">
        <f t="shared" si="4"/>
        <v>8.3333333333333329E-2</v>
      </c>
      <c r="O14" s="14">
        <f t="shared" si="4"/>
        <v>0.12</v>
      </c>
      <c r="P14" s="14">
        <f t="shared" si="4"/>
        <v>0</v>
      </c>
    </row>
    <row r="15" spans="1:16" x14ac:dyDescent="0.2">
      <c r="A15" s="6"/>
      <c r="B15" s="95" t="s">
        <v>39</v>
      </c>
      <c r="C15" s="12">
        <f t="shared" si="2"/>
        <v>0.30769230769230771</v>
      </c>
      <c r="D15" s="12">
        <f t="shared" si="2"/>
        <v>5.128205128205128E-2</v>
      </c>
      <c r="E15" s="12">
        <f t="shared" ref="E15:H15" si="5">E6/E$9</f>
        <v>2.564102564102564E-2</v>
      </c>
      <c r="F15" s="12">
        <f t="shared" si="5"/>
        <v>0.71794871794871795</v>
      </c>
      <c r="G15" s="12">
        <f t="shared" si="5"/>
        <v>0.48717948717948717</v>
      </c>
      <c r="H15" s="12">
        <f t="shared" si="5"/>
        <v>2.564102564102564E-2</v>
      </c>
      <c r="I15" s="12"/>
      <c r="J15" s="95" t="s">
        <v>39</v>
      </c>
      <c r="K15" s="14">
        <f>K6/K$8</f>
        <v>0.70588235294117652</v>
      </c>
      <c r="L15" s="14">
        <f t="shared" ref="L15:P16" si="6">L6/L$8</f>
        <v>0.4</v>
      </c>
      <c r="M15" s="14">
        <f t="shared" si="6"/>
        <v>0.25</v>
      </c>
      <c r="N15" s="14">
        <f t="shared" si="6"/>
        <v>0.77777777777777779</v>
      </c>
      <c r="O15" s="14">
        <f t="shared" si="6"/>
        <v>0.76</v>
      </c>
      <c r="P15" s="14">
        <f t="shared" si="6"/>
        <v>0.25</v>
      </c>
    </row>
    <row r="16" spans="1:16" x14ac:dyDescent="0.2">
      <c r="A16" s="6"/>
      <c r="B16" s="95" t="s">
        <v>40</v>
      </c>
      <c r="C16" s="12">
        <f t="shared" si="2"/>
        <v>2.564102564102564E-2</v>
      </c>
      <c r="D16" s="12">
        <f t="shared" si="2"/>
        <v>2.564102564102564E-2</v>
      </c>
      <c r="E16" s="12">
        <f t="shared" ref="E16:H16" si="7">E7/E$9</f>
        <v>7.6923076923076927E-2</v>
      </c>
      <c r="F16" s="12">
        <f t="shared" si="7"/>
        <v>0.12820512820512819</v>
      </c>
      <c r="G16" s="12">
        <f t="shared" si="7"/>
        <v>7.6923076923076927E-2</v>
      </c>
      <c r="H16" s="12">
        <f t="shared" si="7"/>
        <v>7.6923076923076927E-2</v>
      </c>
      <c r="I16" s="12"/>
      <c r="J16" s="95" t="s">
        <v>40</v>
      </c>
      <c r="K16" s="14">
        <f>K7/K$8</f>
        <v>5.8823529411764705E-2</v>
      </c>
      <c r="L16" s="14">
        <f t="shared" si="6"/>
        <v>0.2</v>
      </c>
      <c r="M16" s="14">
        <f t="shared" si="6"/>
        <v>0.75</v>
      </c>
      <c r="N16" s="14">
        <f t="shared" si="6"/>
        <v>0.1388888888888889</v>
      </c>
      <c r="O16" s="14">
        <f t="shared" si="6"/>
        <v>0.12</v>
      </c>
      <c r="P16" s="14">
        <f t="shared" si="6"/>
        <v>0.75</v>
      </c>
    </row>
    <row r="17" spans="1:17" x14ac:dyDescent="0.2">
      <c r="A17" s="6"/>
      <c r="B17" s="95" t="s">
        <v>38</v>
      </c>
      <c r="C17" s="12">
        <f t="shared" si="2"/>
        <v>0.5641025641025641</v>
      </c>
      <c r="D17" s="12">
        <f t="shared" si="2"/>
        <v>0.87179487179487181</v>
      </c>
      <c r="E17" s="12">
        <f t="shared" ref="E17:H17" si="8">E8/E$9</f>
        <v>0.89743589743589747</v>
      </c>
      <c r="F17" s="12">
        <f t="shared" si="8"/>
        <v>7.6923076923076927E-2</v>
      </c>
      <c r="G17" s="12">
        <f t="shared" si="8"/>
        <v>0.35897435897435898</v>
      </c>
      <c r="H17" s="12">
        <f t="shared" si="8"/>
        <v>0.89743589743589747</v>
      </c>
      <c r="I17" s="12"/>
      <c r="J17" s="95" t="s">
        <v>136</v>
      </c>
      <c r="K17" s="14">
        <f>SUM(K14:K16)</f>
        <v>1</v>
      </c>
      <c r="L17" s="14">
        <f t="shared" ref="L17:P17" si="9">SUM(L14:L16)</f>
        <v>1</v>
      </c>
      <c r="M17" s="14">
        <f t="shared" si="9"/>
        <v>1</v>
      </c>
      <c r="N17" s="14">
        <f t="shared" si="9"/>
        <v>1</v>
      </c>
      <c r="O17" s="14">
        <f t="shared" si="9"/>
        <v>1</v>
      </c>
      <c r="P17" s="14">
        <f t="shared" si="9"/>
        <v>1</v>
      </c>
    </row>
    <row r="18" spans="1:17" x14ac:dyDescent="0.2">
      <c r="A18" s="6"/>
      <c r="B18" s="95" t="s">
        <v>111</v>
      </c>
      <c r="C18" s="12">
        <f>SUM(C14:C17)</f>
        <v>1</v>
      </c>
      <c r="D18" s="12">
        <f t="shared" ref="D18:H18" si="10">SUM(D14:D17)</f>
        <v>1</v>
      </c>
      <c r="E18" s="12">
        <f t="shared" si="10"/>
        <v>1</v>
      </c>
      <c r="F18" s="12">
        <f t="shared" si="10"/>
        <v>1</v>
      </c>
      <c r="G18" s="12">
        <f t="shared" si="10"/>
        <v>1</v>
      </c>
      <c r="H18" s="12">
        <f t="shared" si="10"/>
        <v>1</v>
      </c>
      <c r="I18" s="12"/>
    </row>
    <row r="19" spans="1:17" x14ac:dyDescent="0.2">
      <c r="A19" s="6"/>
    </row>
    <row r="20" spans="1:17" x14ac:dyDescent="0.2">
      <c r="A20" s="6"/>
    </row>
    <row r="22" spans="1:17" x14ac:dyDescent="0.2">
      <c r="A22" s="6" t="s">
        <v>740</v>
      </c>
    </row>
    <row r="23" spans="1:17" x14ac:dyDescent="0.2">
      <c r="A23" s="6"/>
    </row>
    <row r="24" spans="1:17" x14ac:dyDescent="0.2">
      <c r="A24" s="6"/>
      <c r="C24" s="4" t="s">
        <v>120</v>
      </c>
      <c r="D24" s="4" t="s">
        <v>121</v>
      </c>
      <c r="E24" s="4" t="s">
        <v>122</v>
      </c>
      <c r="F24" t="s">
        <v>123</v>
      </c>
      <c r="G24" t="s">
        <v>124</v>
      </c>
      <c r="H24" t="s">
        <v>125</v>
      </c>
      <c r="I24" s="4" t="s">
        <v>243</v>
      </c>
    </row>
    <row r="25" spans="1:17" ht="26.4" x14ac:dyDescent="0.2">
      <c r="B25" s="94" t="s">
        <v>295</v>
      </c>
      <c r="C25" s="4">
        <f>COUNTIFS(集計用[（国土交通省）「（概ね）反映されているが、問題も感じている」、「（あまり）反映されていない（問題を感じている）」と回答された方に伺います。予定価格について、問題と感じていることをお答えください。],"*"&amp;$B25&amp;"*")</f>
        <v>10</v>
      </c>
      <c r="D25" s="4">
        <f>COUNTIFS(集計用[（農林水産省）「（概ね）反映されているが、問題も感じている」、「（あまり）反映されていない（問題を感じている）」と回答された方に伺います。予定価格について、問題と感じていることをお答えください。],"*"&amp;$B25&amp;"*")</f>
        <v>1</v>
      </c>
      <c r="E25" s="4">
        <f>COUNTIFS(集計用[（防衛省）「（概ね）反映されているが、問題も感じている」、「（あまり）反映されていない（問題を感じている）」と回答された方に伺います。予定価格について、問題と感じていることをお答えください。],"*"&amp;$B25&amp;"*")</f>
        <v>3</v>
      </c>
      <c r="F25"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25&amp;"*")</f>
        <v>27</v>
      </c>
      <c r="G25" s="4">
        <f>COUNTIFS(集計用[（市区町村）「（概ね）反映されているが、問題も感じている」、「（あまり）反映されていない（問題を感じている）」と回答された方に伺います。予定価格について、問題と感じていることをお答えください。],"*"&amp;$B25&amp;"*")</f>
        <v>17</v>
      </c>
      <c r="H25" s="4">
        <f>COUNTIFS(集計用[（PFI事業者）「（概ね）反映されているが、問題も感じている」、「（あまり）反映されていない（問題を感じている）」と回答された方に伺います。予定価格について、問題と感じていることをお答えください。],"*"&amp;$B25&amp;"*")</f>
        <v>1</v>
      </c>
      <c r="I25">
        <f>SUM(C25:H25)</f>
        <v>59</v>
      </c>
    </row>
    <row r="26" spans="1:17" ht="26.4" x14ac:dyDescent="0.2">
      <c r="B26" s="94" t="s">
        <v>293</v>
      </c>
      <c r="C26" s="4">
        <f>COUNTIFS(集計用[（国土交通省）「（概ね）反映されているが、問題も感じている」、「（あまり）反映されていない（問題を感じている）」と回答された方に伺います。予定価格について、問題と感じていることをお答えください。],"*"&amp;$B26&amp;"*")</f>
        <v>8</v>
      </c>
      <c r="D26" s="4">
        <f>COUNTIFS(集計用[（農林水産省）「（概ね）反映されているが、問題も感じている」、「（あまり）反映されていない（問題を感じている）」と回答された方に伺います。予定価格について、問題と感じていることをお答えください。],"*"&amp;$B26&amp;"*")</f>
        <v>3</v>
      </c>
      <c r="E26" s="4">
        <f>COUNTIFS(集計用[（防衛省）「（概ね）反映されているが、問題も感じている」、「（あまり）反映されていない（問題を感じている）」と回答された方に伺います。予定価格について、問題と感じていることをお答えください。],"*"&amp;$B26&amp;"*")</f>
        <v>3</v>
      </c>
      <c r="F26"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26&amp;"*")</f>
        <v>19</v>
      </c>
      <c r="G26" s="4">
        <f>COUNTIFS(集計用[（市区町村）「（概ね）反映されているが、問題も感じている」、「（あまり）反映されていない（問題を感じている）」と回答された方に伺います。予定価格について、問題と感じていることをお答えください。],"*"&amp;$B26&amp;"*")</f>
        <v>11</v>
      </c>
      <c r="H26" s="4">
        <f>COUNTIFS(集計用[（PFI事業者）「（概ね）反映されているが、問題も感じている」、「（あまり）反映されていない（問題を感じている）」と回答された方に伺います。予定価格について、問題と感じていることをお答えください。],"*"&amp;$B26&amp;"*")</f>
        <v>4</v>
      </c>
      <c r="I26">
        <f>SUM(C26:H26)</f>
        <v>48</v>
      </c>
      <c r="J26" s="1"/>
      <c r="K26" s="1"/>
      <c r="L26" s="1"/>
      <c r="M26" s="1"/>
      <c r="N26" s="1"/>
      <c r="O26" s="1"/>
      <c r="P26" s="1"/>
      <c r="Q26" s="1"/>
    </row>
    <row r="27" spans="1:17" ht="26.4" x14ac:dyDescent="0.2">
      <c r="B27" s="94" t="s">
        <v>241</v>
      </c>
      <c r="C27" s="4">
        <f>COUNTIFS(集計用[（国土交通省）「（概ね）反映されているが、問題も感じている」、「（あまり）反映されていない（問題を感じている）」と回答された方に伺います。予定価格について、問題と感じていることをお答えください。],"*"&amp;$B27&amp;"*")</f>
        <v>6</v>
      </c>
      <c r="D27" s="4">
        <f>COUNTIFS(集計用[（農林水産省）「（概ね）反映されているが、問題も感じている」、「（あまり）反映されていない（問題を感じている）」と回答された方に伺います。予定価格について、問題と感じていることをお答えください。],"*"&amp;$B27&amp;"*")</f>
        <v>1</v>
      </c>
      <c r="E27" s="4">
        <f>COUNTIFS(集計用[（防衛省）「（概ね）反映されているが、問題も感じている」、「（あまり）反映されていない（問題を感じている）」と回答された方に伺います。予定価格について、問題と感じていることをお答えください。],"*"&amp;$B27&amp;"*")</f>
        <v>4</v>
      </c>
      <c r="F27"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27&amp;"*")</f>
        <v>22</v>
      </c>
      <c r="G27" s="4">
        <f>COUNTIFS(集計用[（市区町村）「（概ね）反映されているが、問題も感じている」、「（あまり）反映されていない（問題を感じている）」と回答された方に伺います。予定価格について、問題と感じていることをお答えください。],"*"&amp;$B27&amp;"*")</f>
        <v>14</v>
      </c>
      <c r="H27" s="4">
        <f>COUNTIFS(集計用[（PFI事業者）「（概ね）反映されているが、問題も感じている」、「（あまり）反映されていない（問題を感じている）」と回答された方に伺います。予定価格について、問題と感じていることをお答えください。],"*"&amp;$B27&amp;"*")</f>
        <v>2</v>
      </c>
      <c r="I27">
        <f t="shared" ref="I27:I30" si="11">SUM(C27:H27)</f>
        <v>49</v>
      </c>
    </row>
    <row r="28" spans="1:17" ht="39.6" x14ac:dyDescent="0.2">
      <c r="B28" s="94" t="s">
        <v>242</v>
      </c>
      <c r="C28" s="4">
        <f>COUNTIFS(集計用[（国土交通省）「（概ね）反映されているが、問題も感じている」、「（あまり）反映されていない（問題を感じている）」と回答された方に伺います。予定価格について、問題と感じていることをお答えください。],"*"&amp;$B28&amp;"*")</f>
        <v>2</v>
      </c>
      <c r="D28" s="4">
        <f>COUNTIFS(集計用[（農林水産省）「（概ね）反映されているが、問題も感じている」、「（あまり）反映されていない（問題を感じている）」と回答された方に伺います。予定価格について、問題と感じていることをお答えください。],"*"&amp;$B28&amp;"*")</f>
        <v>0</v>
      </c>
      <c r="E28" s="4">
        <f>COUNTIFS(集計用[（防衛省）「（概ね）反映されているが、問題も感じている」、「（あまり）反映されていない（問題を感じている）」と回答された方に伺います。予定価格について、問題と感じていることをお答えください。],"*"&amp;$B28&amp;"*")</f>
        <v>1</v>
      </c>
      <c r="F28"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28&amp;"*")</f>
        <v>8</v>
      </c>
      <c r="G28" s="4">
        <f>COUNTIFS(集計用[（市区町村）「（概ね）反映されているが、問題も感じている」、「（あまり）反映されていない（問題を感じている）」と回答された方に伺います。予定価格について、問題と感じていることをお答えください。],"*"&amp;$B28&amp;"*")</f>
        <v>5</v>
      </c>
      <c r="H28" s="4">
        <f>COUNTIFS(集計用[（PFI事業者）「（概ね）反映されているが、問題も感じている」、「（あまり）反映されていない（問題を感じている）」と回答された方に伺います。予定価格について、問題と感じていることをお答えください。],"*"&amp;$B28&amp;"*")</f>
        <v>1</v>
      </c>
      <c r="I28">
        <f t="shared" si="11"/>
        <v>17</v>
      </c>
    </row>
    <row r="29" spans="1:17" ht="39.6" x14ac:dyDescent="0.2">
      <c r="B29" s="94" t="s">
        <v>294</v>
      </c>
      <c r="C29" s="4">
        <f>COUNTIFS(集計用[（国土交通省）「（概ね）反映されているが、問題も感じている」、「（あまり）反映されていない（問題を感じている）」と回答された方に伺います。予定価格について、問題と感じていることをお答えください。],"*"&amp;$B29&amp;"*")</f>
        <v>0</v>
      </c>
      <c r="D29" s="4">
        <f>COUNTIFS(集計用[（農林水産省）「（概ね）反映されているが、問題も感じている」、「（あまり）反映されていない（問題を感じている）」と回答された方に伺います。予定価格について、問題と感じていることをお答えください。],"*"&amp;$B29&amp;"*")</f>
        <v>0</v>
      </c>
      <c r="E29" s="4">
        <f>COUNTIFS(集計用[（防衛省）「（概ね）反映されているが、問題も感じている」、「（あまり）反映されていない（問題を感じている）」と回答された方に伺います。予定価格について、問題と感じていることをお答えください。],"*"&amp;$B29&amp;"*")</f>
        <v>1</v>
      </c>
      <c r="F29"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29&amp;"*")</f>
        <v>7</v>
      </c>
      <c r="G29" s="4">
        <f>COUNTIFS(集計用[（市区町村）「（概ね）反映されているが、問題も感じている」、「（あまり）反映されていない（問題を感じている）」と回答された方に伺います。予定価格について、問題と感じていることをお答えください。],"*"&amp;$B29&amp;"*")</f>
        <v>5</v>
      </c>
      <c r="H29" s="4">
        <f>COUNTIFS(集計用[（PFI事業者）「（概ね）反映されているが、問題も感じている」、「（あまり）反映されていない（問題を感じている）」と回答された方に伺います。予定価格について、問題と感じていることをお答えください。],"*"&amp;$B29&amp;"*")</f>
        <v>2</v>
      </c>
      <c r="I29">
        <f t="shared" si="11"/>
        <v>15</v>
      </c>
    </row>
    <row r="30" spans="1:17" x14ac:dyDescent="0.2">
      <c r="B30" s="94" t="s">
        <v>541</v>
      </c>
      <c r="C30" s="4">
        <f>COUNTIFS(集計用[（国土交通省）「（概ね）反映されているが、問題も感じている」、「（あまり）反映されていない（問題を感じている）」と回答された方に伺います。予定価格について、問題と感じていることをお答えください。],"*"&amp;$B30&amp;"*")</f>
        <v>0</v>
      </c>
      <c r="D30" s="4">
        <f>COUNTIFS(集計用[（農林水産省）「（概ね）反映されているが、問題も感じている」、「（あまり）反映されていない（問題を感じている）」と回答された方に伺います。予定価格について、問題と感じていることをお答えください。],"*"&amp;$B30&amp;"*")</f>
        <v>0</v>
      </c>
      <c r="E30" s="4">
        <f>COUNTIFS(集計用[（防衛省）「（概ね）反映されているが、問題も感じている」、「（あまり）反映されていない（問題を感じている）」と回答された方に伺います。予定価格について、問題と感じていることをお答えください。],"*"&amp;$B30&amp;"*")</f>
        <v>0</v>
      </c>
      <c r="F30" s="4">
        <f>COUNTIFS(集計用[（都道府県・政令指定都市）「（概ね）反映されているが、問題も感じている」、「（あまり）反映されていない（問題を感じている）」と回答された方に伺います。予定価格について、問題と感じていることをお答えください。],"*"&amp;$B30&amp;"*")</f>
        <v>0</v>
      </c>
      <c r="G30" s="4">
        <f>COUNTIFS(集計用[（市区町村）「（概ね）反映されているが、問題も感じている」、「（あまり）反映されていない（問題を感じている）」と回答された方に伺います。予定価格について、問題と感じていることをお答えください。],"*"&amp;$B30&amp;"*")</f>
        <v>0</v>
      </c>
      <c r="H30" s="4">
        <f>COUNTIFS(集計用[（PFI事業者）「（概ね）反映されているが、問題も感じている」、「（あまり）反映されていない（問題を感じている）」と回答された方に伺います。予定価格について、問題と感じていることをお答えください。],"*"&amp;$B30&amp;"*")</f>
        <v>1</v>
      </c>
      <c r="I30">
        <f t="shared" si="11"/>
        <v>1</v>
      </c>
    </row>
    <row r="31" spans="1:17" ht="26.4" x14ac:dyDescent="0.2">
      <c r="B31" s="94" t="s">
        <v>151</v>
      </c>
      <c r="C31" s="4">
        <f t="shared" ref="C31:H31" si="12">SUM(C6:C7)</f>
        <v>13</v>
      </c>
      <c r="D31" s="4">
        <f t="shared" si="12"/>
        <v>3</v>
      </c>
      <c r="E31" s="4">
        <f t="shared" si="12"/>
        <v>4</v>
      </c>
      <c r="F31" s="4">
        <f t="shared" si="12"/>
        <v>33</v>
      </c>
      <c r="G31" s="4">
        <f t="shared" si="12"/>
        <v>22</v>
      </c>
      <c r="H31" s="4">
        <f t="shared" si="12"/>
        <v>4</v>
      </c>
    </row>
    <row r="32" spans="1:17" x14ac:dyDescent="0.2">
      <c r="B32" s="94"/>
      <c r="D32" s="12"/>
      <c r="E32"/>
    </row>
    <row r="33" spans="1:11" x14ac:dyDescent="0.2">
      <c r="B33" s="94"/>
      <c r="D33" s="12"/>
      <c r="E33"/>
    </row>
    <row r="34" spans="1:11" x14ac:dyDescent="0.2">
      <c r="B34" s="94"/>
      <c r="D34" s="12"/>
      <c r="E34"/>
    </row>
    <row r="35" spans="1:11" x14ac:dyDescent="0.2">
      <c r="B35" s="94"/>
      <c r="C35" s="4" t="s">
        <v>120</v>
      </c>
      <c r="D35" s="4" t="s">
        <v>121</v>
      </c>
      <c r="E35" s="4" t="s">
        <v>122</v>
      </c>
      <c r="F35" t="s">
        <v>123</v>
      </c>
      <c r="G35" t="s">
        <v>124</v>
      </c>
      <c r="H35" t="s">
        <v>125</v>
      </c>
    </row>
    <row r="36" spans="1:11" ht="26.4" x14ac:dyDescent="0.2">
      <c r="B36" s="94" t="str">
        <f t="shared" ref="B36:B42" si="13">B25</f>
        <v>標準歩掛りと実際の施工の金額が合わない</v>
      </c>
      <c r="C36" s="12">
        <f t="shared" ref="C36:C41" si="14">C25/C$31</f>
        <v>0.76923076923076927</v>
      </c>
      <c r="D36" s="12">
        <f t="shared" ref="D36:H36" si="15">D25/D$31</f>
        <v>0.33333333333333331</v>
      </c>
      <c r="E36" s="12">
        <f t="shared" si="15"/>
        <v>0.75</v>
      </c>
      <c r="F36" s="12">
        <f t="shared" si="15"/>
        <v>0.81818181818181823</v>
      </c>
      <c r="G36" s="12">
        <f t="shared" si="15"/>
        <v>0.77272727272727271</v>
      </c>
      <c r="H36" s="12">
        <f t="shared" si="15"/>
        <v>0.25</v>
      </c>
      <c r="I36" s="56">
        <f>RANK(C36,$C$36:$C$41,0)</f>
        <v>1</v>
      </c>
      <c r="J36" s="4">
        <f>RANK(F36,$F$36:$F$41,0)</f>
        <v>1</v>
      </c>
      <c r="K36" s="4">
        <f>RANK(G36,$G$36:$G$41,0)</f>
        <v>1</v>
      </c>
    </row>
    <row r="37" spans="1:11" ht="26.4" x14ac:dyDescent="0.2">
      <c r="B37" s="94" t="str">
        <f t="shared" si="13"/>
        <v>最新の実勢価格が反映されていない</v>
      </c>
      <c r="C37" s="12">
        <f t="shared" si="14"/>
        <v>0.61538461538461542</v>
      </c>
      <c r="D37" s="12">
        <f t="shared" ref="D37:H41" si="16">D26/D$31</f>
        <v>1</v>
      </c>
      <c r="E37" s="12">
        <f t="shared" si="16"/>
        <v>0.75</v>
      </c>
      <c r="F37" s="12">
        <f t="shared" si="16"/>
        <v>0.5757575757575758</v>
      </c>
      <c r="G37" s="12">
        <f t="shared" si="16"/>
        <v>0.5</v>
      </c>
      <c r="H37" s="12">
        <f t="shared" si="16"/>
        <v>1</v>
      </c>
      <c r="I37" s="56">
        <f t="shared" ref="I37:I41" si="17">RANK(C37,$C$36:$C$41,0)</f>
        <v>2</v>
      </c>
      <c r="J37" s="4">
        <f t="shared" ref="J37:J41" si="18">RANK(F37,$F$36:$F$41,0)</f>
        <v>3</v>
      </c>
      <c r="K37" s="4">
        <f t="shared" ref="K37:K41" si="19">RANK(G37,$G$36:$G$41,0)</f>
        <v>3</v>
      </c>
    </row>
    <row r="38" spans="1:11" ht="26.4" x14ac:dyDescent="0.2">
      <c r="B38" s="94" t="str">
        <f t="shared" si="13"/>
        <v>現場条件と発注者の積算が整合していない</v>
      </c>
      <c r="C38" s="12">
        <f t="shared" si="14"/>
        <v>0.46153846153846156</v>
      </c>
      <c r="D38" s="12">
        <f t="shared" si="16"/>
        <v>0.33333333333333331</v>
      </c>
      <c r="E38" s="12">
        <f t="shared" si="16"/>
        <v>1</v>
      </c>
      <c r="F38" s="12">
        <f t="shared" si="16"/>
        <v>0.66666666666666663</v>
      </c>
      <c r="G38" s="12">
        <f t="shared" si="16"/>
        <v>0.63636363636363635</v>
      </c>
      <c r="H38" s="12">
        <f t="shared" si="16"/>
        <v>0.5</v>
      </c>
      <c r="I38" s="56">
        <f t="shared" si="17"/>
        <v>3</v>
      </c>
      <c r="J38" s="4">
        <f t="shared" si="18"/>
        <v>2</v>
      </c>
      <c r="K38" s="4">
        <f t="shared" si="19"/>
        <v>2</v>
      </c>
    </row>
    <row r="39" spans="1:11" ht="39.6" x14ac:dyDescent="0.2">
      <c r="B39" s="94" t="str">
        <f t="shared" si="13"/>
        <v>暑さ対策等のための現場休止費用が反映されていない</v>
      </c>
      <c r="C39" s="12">
        <f t="shared" si="14"/>
        <v>0.15384615384615385</v>
      </c>
      <c r="D39" s="12">
        <f t="shared" si="16"/>
        <v>0</v>
      </c>
      <c r="E39" s="12">
        <f t="shared" si="16"/>
        <v>0.25</v>
      </c>
      <c r="F39" s="12">
        <f t="shared" si="16"/>
        <v>0.24242424242424243</v>
      </c>
      <c r="G39" s="12">
        <f t="shared" si="16"/>
        <v>0.22727272727272727</v>
      </c>
      <c r="H39" s="12">
        <f t="shared" si="16"/>
        <v>0.25</v>
      </c>
      <c r="I39" s="56">
        <f t="shared" si="17"/>
        <v>4</v>
      </c>
      <c r="J39" s="4">
        <f t="shared" si="18"/>
        <v>4</v>
      </c>
      <c r="K39" s="4">
        <f t="shared" si="19"/>
        <v>4</v>
      </c>
    </row>
    <row r="40" spans="1:11" ht="39.6" x14ac:dyDescent="0.2">
      <c r="B40" s="94" t="str">
        <f t="shared" si="13"/>
        <v>週休２日・熱中症対策等現場環境改善費用が反映されていない</v>
      </c>
      <c r="C40" s="12">
        <f t="shared" si="14"/>
        <v>0</v>
      </c>
      <c r="D40" s="12">
        <f t="shared" si="16"/>
        <v>0</v>
      </c>
      <c r="E40" s="12">
        <f t="shared" si="16"/>
        <v>0.25</v>
      </c>
      <c r="F40" s="12">
        <f t="shared" si="16"/>
        <v>0.21212121212121213</v>
      </c>
      <c r="G40" s="12">
        <f t="shared" si="16"/>
        <v>0.22727272727272727</v>
      </c>
      <c r="H40" s="12">
        <f t="shared" si="16"/>
        <v>0.5</v>
      </c>
      <c r="I40" s="56">
        <f t="shared" si="17"/>
        <v>5</v>
      </c>
      <c r="J40" s="4">
        <f t="shared" si="18"/>
        <v>5</v>
      </c>
      <c r="K40" s="4">
        <f t="shared" si="19"/>
        <v>4</v>
      </c>
    </row>
    <row r="41" spans="1:11" x14ac:dyDescent="0.2">
      <c r="B41" s="94" t="str">
        <f t="shared" si="13"/>
        <v>その他</v>
      </c>
      <c r="C41" s="12">
        <f t="shared" si="14"/>
        <v>0</v>
      </c>
      <c r="D41" s="12">
        <f t="shared" si="16"/>
        <v>0</v>
      </c>
      <c r="E41" s="12">
        <f t="shared" si="16"/>
        <v>0</v>
      </c>
      <c r="F41" s="12">
        <f t="shared" si="16"/>
        <v>0</v>
      </c>
      <c r="G41" s="12">
        <f t="shared" si="16"/>
        <v>0</v>
      </c>
      <c r="H41" s="12">
        <f t="shared" si="16"/>
        <v>0.25</v>
      </c>
      <c r="I41" s="56">
        <f t="shared" si="17"/>
        <v>5</v>
      </c>
      <c r="J41" s="4">
        <f t="shared" si="18"/>
        <v>6</v>
      </c>
      <c r="K41" s="4">
        <f t="shared" si="19"/>
        <v>6</v>
      </c>
    </row>
    <row r="42" spans="1:11" ht="26.4" x14ac:dyDescent="0.2">
      <c r="B42" s="94" t="str">
        <f t="shared" si="13"/>
        <v>＊問題を感じていると回答された方＊</v>
      </c>
      <c r="C42" s="12"/>
      <c r="D42" s="12"/>
      <c r="E42" s="12"/>
      <c r="F42" s="12"/>
      <c r="G42" s="12"/>
      <c r="H42" s="12"/>
    </row>
    <row r="43" spans="1:11" x14ac:dyDescent="0.2">
      <c r="B43" s="5"/>
      <c r="D43" s="12"/>
      <c r="E43"/>
    </row>
    <row r="44" spans="1:11" x14ac:dyDescent="0.2">
      <c r="B44" s="5"/>
      <c r="D44" s="12"/>
      <c r="E44"/>
    </row>
    <row r="45" spans="1:11" x14ac:dyDescent="0.2">
      <c r="B45" s="5"/>
      <c r="D45" s="12"/>
      <c r="E45"/>
    </row>
    <row r="46" spans="1:11" x14ac:dyDescent="0.2">
      <c r="A46" s="6" t="s">
        <v>741</v>
      </c>
      <c r="B46" s="5"/>
      <c r="D46" s="12"/>
      <c r="E46"/>
    </row>
    <row r="47" spans="1:11" x14ac:dyDescent="0.2">
      <c r="B47" s="5"/>
      <c r="D47" s="12"/>
      <c r="E47"/>
    </row>
    <row r="48" spans="1:11" x14ac:dyDescent="0.2">
      <c r="B48" s="1"/>
      <c r="C48" s="1" t="s">
        <v>130</v>
      </c>
      <c r="D48" t="s">
        <v>127</v>
      </c>
      <c r="E48"/>
    </row>
    <row r="49" spans="1:14" x14ac:dyDescent="0.2">
      <c r="B49" s="1" t="s">
        <v>547</v>
      </c>
      <c r="C49"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49&amp;"*")</f>
        <v>20</v>
      </c>
      <c r="D49" s="14">
        <f t="shared" ref="D49:D54" si="20">C49/C$55</f>
        <v>0.64516129032258063</v>
      </c>
      <c r="E49">
        <f>RANK($D49,$D$49:$D$54,0)</f>
        <v>1</v>
      </c>
    </row>
    <row r="50" spans="1:14" x14ac:dyDescent="0.2">
      <c r="B50" s="1" t="s">
        <v>244</v>
      </c>
      <c r="C50"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50&amp;"*")</f>
        <v>20</v>
      </c>
      <c r="D50" s="14">
        <f t="shared" si="20"/>
        <v>0.64516129032258063</v>
      </c>
      <c r="E50">
        <f t="shared" ref="E50:E54" si="21">RANK($D50,$D$49:$D$54,0)</f>
        <v>1</v>
      </c>
    </row>
    <row r="51" spans="1:14" x14ac:dyDescent="0.2">
      <c r="B51" s="1" t="s">
        <v>247</v>
      </c>
      <c r="C51"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51&amp;"*")</f>
        <v>12</v>
      </c>
      <c r="D51" s="14">
        <f t="shared" si="20"/>
        <v>0.38709677419354838</v>
      </c>
      <c r="E51">
        <f t="shared" si="21"/>
        <v>4</v>
      </c>
    </row>
    <row r="52" spans="1:14" x14ac:dyDescent="0.2">
      <c r="B52" s="1" t="s">
        <v>245</v>
      </c>
      <c r="C52"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52&amp;"*")</f>
        <v>15</v>
      </c>
      <c r="D52" s="14">
        <f t="shared" si="20"/>
        <v>0.4838709677419355</v>
      </c>
      <c r="E52">
        <f t="shared" si="21"/>
        <v>3</v>
      </c>
    </row>
    <row r="53" spans="1:14" x14ac:dyDescent="0.2">
      <c r="B53" s="1" t="s">
        <v>246</v>
      </c>
      <c r="C53"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53&amp;"*")</f>
        <v>5</v>
      </c>
      <c r="D53" s="14">
        <f t="shared" si="20"/>
        <v>0.16129032258064516</v>
      </c>
      <c r="E53">
        <f t="shared" si="21"/>
        <v>5</v>
      </c>
    </row>
    <row r="54" spans="1:14" x14ac:dyDescent="0.2">
      <c r="B54" s="1" t="s">
        <v>248</v>
      </c>
      <c r="C54" s="1">
        <f>COUNTIFS(集計用[「現場条件と発注者の積算が整合していない」、「標準歩掛りと実際の施工の金額が合わない」と回答された方に伺います。整合しない・合っていない積算や歩掛りは、どのようなものがありますか（複数回答可）。],"*"&amp;$B54&amp;"*")</f>
        <v>5</v>
      </c>
      <c r="D54" s="14">
        <f t="shared" si="20"/>
        <v>0.16129032258064516</v>
      </c>
      <c r="E54">
        <f t="shared" si="21"/>
        <v>5</v>
      </c>
    </row>
    <row r="55" spans="1:14" ht="66" x14ac:dyDescent="0.2">
      <c r="B55" s="94" t="s">
        <v>296</v>
      </c>
      <c r="C55" s="1">
        <f>COUNTIFS(集計用[Q3_分母],"1")</f>
        <v>31</v>
      </c>
      <c r="D55" s="14"/>
      <c r="E55"/>
    </row>
    <row r="56" spans="1:14" x14ac:dyDescent="0.2">
      <c r="B56" s="5"/>
      <c r="D56" s="12"/>
      <c r="E56"/>
    </row>
    <row r="57" spans="1:14" x14ac:dyDescent="0.2">
      <c r="B57" s="5"/>
      <c r="D57" s="12"/>
      <c r="E57"/>
    </row>
    <row r="59" spans="1:14" x14ac:dyDescent="0.2">
      <c r="A59" s="6" t="s">
        <v>742</v>
      </c>
    </row>
    <row r="60" spans="1:14" x14ac:dyDescent="0.2">
      <c r="A60" s="6"/>
    </row>
    <row r="61" spans="1:14" x14ac:dyDescent="0.2">
      <c r="A61" s="6"/>
      <c r="I61" s="6" t="s">
        <v>156</v>
      </c>
    </row>
    <row r="62" spans="1:14" x14ac:dyDescent="0.2">
      <c r="A62" s="6"/>
      <c r="C62" s="4" t="s">
        <v>120</v>
      </c>
      <c r="D62" s="4" t="s">
        <v>121</v>
      </c>
      <c r="E62" s="4" t="s">
        <v>122</v>
      </c>
      <c r="F62" t="s">
        <v>123</v>
      </c>
      <c r="G62" t="s">
        <v>124</v>
      </c>
      <c r="I62" s="4"/>
      <c r="J62" s="4" t="s">
        <v>120</v>
      </c>
      <c r="K62" s="4" t="s">
        <v>121</v>
      </c>
      <c r="L62" s="4" t="s">
        <v>122</v>
      </c>
      <c r="M62" t="s">
        <v>123</v>
      </c>
      <c r="N62" t="s">
        <v>124</v>
      </c>
    </row>
    <row r="63" spans="1:14" x14ac:dyDescent="0.2">
      <c r="A63" s="6"/>
      <c r="B63" s="4" t="s">
        <v>62</v>
      </c>
      <c r="C63" s="4">
        <f>COUNTIFS(集計用[国土交通省2],$B63)</f>
        <v>13</v>
      </c>
      <c r="D63" s="4">
        <f>COUNTIFS(集計用[農林水産省2],$B63)</f>
        <v>4</v>
      </c>
      <c r="E63" s="4">
        <f>COUNTIFS(集計用[防衛省2],$B63)</f>
        <v>0</v>
      </c>
      <c r="F63" s="4">
        <f>COUNTIFS(集計用[都道府県・政令指定都市2],$B63)</f>
        <v>21</v>
      </c>
      <c r="G63" s="4">
        <f>COUNTIFS(集計用[市区町村2],$B63)</f>
        <v>16</v>
      </c>
      <c r="I63" s="4" t="s">
        <v>62</v>
      </c>
      <c r="J63" s="4">
        <f>COUNTIFS(集計用[国土交通省2],$I63)</f>
        <v>13</v>
      </c>
      <c r="K63" s="4">
        <f>COUNTIFS(集計用[農林水産省2],$I63)</f>
        <v>4</v>
      </c>
      <c r="L63" s="4">
        <f>COUNTIFS(集計用[防衛省2],$I63)</f>
        <v>0</v>
      </c>
      <c r="M63" s="4">
        <f>COUNTIFS(集計用[都道府県・政令指定都市2],$I63)</f>
        <v>21</v>
      </c>
      <c r="N63" s="4">
        <f>COUNTIFS(集計用[市区町村2],$I63)</f>
        <v>16</v>
      </c>
    </row>
    <row r="64" spans="1:14" x14ac:dyDescent="0.2">
      <c r="A64" s="6"/>
      <c r="B64" s="4" t="s">
        <v>42</v>
      </c>
      <c r="C64" s="4">
        <f>COUNTIFS(集計用[国土交通省2],$B64)</f>
        <v>4</v>
      </c>
      <c r="D64" s="4">
        <f>COUNTIFS(集計用[農林水産省2],$B64)</f>
        <v>0</v>
      </c>
      <c r="E64" s="4">
        <f>COUNTIFS(集計用[防衛省2],$B64)</f>
        <v>0</v>
      </c>
      <c r="F64" s="4">
        <f>COUNTIFS(集計用[都道府県・政令指定都市2],$B64)</f>
        <v>7</v>
      </c>
      <c r="G64" s="4">
        <f>COUNTIFS(集計用[市区町村2],$B64)</f>
        <v>3</v>
      </c>
      <c r="I64" s="4" t="s">
        <v>42</v>
      </c>
      <c r="J64" s="4">
        <f>COUNTIFS(集計用[国土交通省2],$I64)</f>
        <v>4</v>
      </c>
      <c r="K64" s="4">
        <f>COUNTIFS(集計用[農林水産省2],$I64)</f>
        <v>0</v>
      </c>
      <c r="L64" s="4">
        <f>COUNTIFS(集計用[防衛省2],$I64)</f>
        <v>0</v>
      </c>
      <c r="M64" s="4">
        <f>COUNTIFS(集計用[都道府県・政令指定都市2],$I64)</f>
        <v>7</v>
      </c>
      <c r="N64" s="4">
        <f>COUNTIFS(集計用[市区町村2],$I64)</f>
        <v>3</v>
      </c>
    </row>
    <row r="65" spans="1:14" x14ac:dyDescent="0.2">
      <c r="A65" s="6"/>
      <c r="B65" s="4" t="s">
        <v>41</v>
      </c>
      <c r="C65" s="4">
        <f>COUNTIFS(集計用[国土交通省2],$B65)</f>
        <v>22</v>
      </c>
      <c r="D65" s="4">
        <f>COUNTIFS(集計用[農林水産省2],$B65)</f>
        <v>35</v>
      </c>
      <c r="E65" s="4">
        <f>COUNTIFS(集計用[防衛省2],$B65)</f>
        <v>39</v>
      </c>
      <c r="F65" s="4">
        <f>COUNTIFS(集計用[都道府県・政令指定都市2],$B65)</f>
        <v>11</v>
      </c>
      <c r="G65" s="4">
        <f>COUNTIFS(集計用[市区町村2],$B65)</f>
        <v>20</v>
      </c>
      <c r="I65" s="29" t="s">
        <v>136</v>
      </c>
      <c r="J65">
        <f>SUM(J63:J64)</f>
        <v>17</v>
      </c>
      <c r="K65">
        <f>SUM(K63:K64)</f>
        <v>4</v>
      </c>
      <c r="L65">
        <f t="shared" ref="L65" si="22">SUM(L63:L64)</f>
        <v>0</v>
      </c>
      <c r="M65">
        <f>SUM(M63:M64)</f>
        <v>28</v>
      </c>
      <c r="N65">
        <f>SUM(N63:N64)</f>
        <v>19</v>
      </c>
    </row>
    <row r="66" spans="1:14" x14ac:dyDescent="0.2">
      <c r="A66" s="6"/>
      <c r="B66" s="9" t="s">
        <v>112</v>
      </c>
      <c r="C66" s="4">
        <f>SUM(C63:C65)</f>
        <v>39</v>
      </c>
      <c r="D66" s="4">
        <f t="shared" ref="D66:E66" si="23">SUM(D63:D65)</f>
        <v>39</v>
      </c>
      <c r="E66" s="4">
        <f t="shared" si="23"/>
        <v>39</v>
      </c>
      <c r="F66" s="4">
        <f>SUM(F63:F65)</f>
        <v>39</v>
      </c>
      <c r="G66" s="4">
        <f>SUM(G63:G65)</f>
        <v>39</v>
      </c>
    </row>
    <row r="67" spans="1:14" x14ac:dyDescent="0.2">
      <c r="A67" s="6"/>
    </row>
    <row r="68" spans="1:14" x14ac:dyDescent="0.2">
      <c r="A68" s="6"/>
    </row>
    <row r="69" spans="1:14" x14ac:dyDescent="0.2">
      <c r="A69" s="6"/>
      <c r="C69" s="4" t="s">
        <v>120</v>
      </c>
      <c r="D69" s="4" t="s">
        <v>121</v>
      </c>
      <c r="E69" s="4" t="s">
        <v>122</v>
      </c>
      <c r="F69" t="s">
        <v>123</v>
      </c>
      <c r="G69" t="s">
        <v>124</v>
      </c>
      <c r="J69" s="4" t="s">
        <v>120</v>
      </c>
      <c r="K69" s="4" t="s">
        <v>121</v>
      </c>
      <c r="L69" s="4" t="s">
        <v>122</v>
      </c>
      <c r="M69" t="s">
        <v>123</v>
      </c>
      <c r="N69" t="s">
        <v>124</v>
      </c>
    </row>
    <row r="70" spans="1:14" x14ac:dyDescent="0.2">
      <c r="A70" s="6"/>
      <c r="B70" s="4" t="s">
        <v>62</v>
      </c>
      <c r="C70" s="12">
        <f>C63/C$66</f>
        <v>0.33333333333333331</v>
      </c>
      <c r="D70" s="12">
        <f t="shared" ref="D70:G70" si="24">D63/D$66</f>
        <v>0.10256410256410256</v>
      </c>
      <c r="E70" s="12">
        <f t="shared" si="24"/>
        <v>0</v>
      </c>
      <c r="F70" s="12">
        <f t="shared" si="24"/>
        <v>0.53846153846153844</v>
      </c>
      <c r="G70" s="12">
        <f t="shared" si="24"/>
        <v>0.41025641025641024</v>
      </c>
      <c r="I70" s="4" t="s">
        <v>590</v>
      </c>
      <c r="J70" s="14">
        <f t="shared" ref="J70:N71" si="25">J63/J$65</f>
        <v>0.76470588235294112</v>
      </c>
      <c r="K70" s="14">
        <f t="shared" si="25"/>
        <v>1</v>
      </c>
      <c r="L70" s="14" t="e">
        <f t="shared" si="25"/>
        <v>#DIV/0!</v>
      </c>
      <c r="M70" s="14">
        <f t="shared" si="25"/>
        <v>0.75</v>
      </c>
      <c r="N70" s="14">
        <f t="shared" si="25"/>
        <v>0.84210526315789469</v>
      </c>
    </row>
    <row r="71" spans="1:14" x14ac:dyDescent="0.2">
      <c r="A71" s="6"/>
      <c r="B71" s="4" t="s">
        <v>42</v>
      </c>
      <c r="C71" s="12">
        <f t="shared" ref="C71:G72" si="26">C64/C$66</f>
        <v>0.10256410256410256</v>
      </c>
      <c r="D71" s="12">
        <f t="shared" si="26"/>
        <v>0</v>
      </c>
      <c r="E71" s="12">
        <f t="shared" si="26"/>
        <v>0</v>
      </c>
      <c r="F71" s="12">
        <f t="shared" si="26"/>
        <v>0.17948717948717949</v>
      </c>
      <c r="G71" s="12">
        <f t="shared" si="26"/>
        <v>7.6923076923076927E-2</v>
      </c>
      <c r="I71" s="4" t="s">
        <v>42</v>
      </c>
      <c r="J71" s="14">
        <f t="shared" si="25"/>
        <v>0.23529411764705882</v>
      </c>
      <c r="K71" s="14">
        <f t="shared" si="25"/>
        <v>0</v>
      </c>
      <c r="L71" s="14" t="e">
        <f t="shared" si="25"/>
        <v>#DIV/0!</v>
      </c>
      <c r="M71" s="14">
        <f t="shared" si="25"/>
        <v>0.25</v>
      </c>
      <c r="N71" s="14">
        <f t="shared" si="25"/>
        <v>0.15789473684210525</v>
      </c>
    </row>
    <row r="72" spans="1:14" x14ac:dyDescent="0.2">
      <c r="A72" s="6"/>
      <c r="B72" s="4" t="s">
        <v>41</v>
      </c>
      <c r="C72" s="12">
        <f t="shared" si="26"/>
        <v>0.5641025641025641</v>
      </c>
      <c r="D72" s="12">
        <f t="shared" si="26"/>
        <v>0.89743589743589747</v>
      </c>
      <c r="E72" s="12">
        <f t="shared" si="26"/>
        <v>1</v>
      </c>
      <c r="F72" s="12">
        <f t="shared" si="26"/>
        <v>0.28205128205128205</v>
      </c>
      <c r="G72" s="12">
        <f t="shared" si="26"/>
        <v>0.51282051282051277</v>
      </c>
      <c r="I72" s="29" t="s">
        <v>136</v>
      </c>
      <c r="J72" s="14">
        <f>SUM(J70:J71)</f>
        <v>1</v>
      </c>
      <c r="K72" s="14">
        <f t="shared" ref="K72:N72" si="27">SUM(K70:K71)</f>
        <v>1</v>
      </c>
      <c r="L72" s="14" t="e">
        <f t="shared" si="27"/>
        <v>#DIV/0!</v>
      </c>
      <c r="M72" s="14">
        <f t="shared" si="27"/>
        <v>1</v>
      </c>
      <c r="N72" s="14">
        <f t="shared" si="27"/>
        <v>1</v>
      </c>
    </row>
    <row r="73" spans="1:14" x14ac:dyDescent="0.2">
      <c r="A73" s="6"/>
      <c r="B73" s="9" t="s">
        <v>112</v>
      </c>
      <c r="C73" s="12">
        <f>SUM(C70:C72)</f>
        <v>1</v>
      </c>
      <c r="D73" s="12">
        <f t="shared" ref="D73:G73" si="28">SUM(D70:D72)</f>
        <v>1</v>
      </c>
      <c r="E73" s="12">
        <f t="shared" si="28"/>
        <v>1</v>
      </c>
      <c r="F73" s="12">
        <f t="shared" si="28"/>
        <v>1</v>
      </c>
      <c r="G73" s="12">
        <f t="shared" si="28"/>
        <v>1</v>
      </c>
    </row>
    <row r="74" spans="1:14" x14ac:dyDescent="0.2">
      <c r="A74" s="6"/>
    </row>
    <row r="75" spans="1:14" x14ac:dyDescent="0.2">
      <c r="A75" s="6"/>
    </row>
    <row r="76" spans="1:14" x14ac:dyDescent="0.2">
      <c r="A76" s="6"/>
    </row>
  </sheetData>
  <phoneticPr fontId="2"/>
  <pageMargins left="0.7" right="0.7" top="0.75" bottom="0.75" header="0.3" footer="0.3"/>
  <pageSetup paperSize="8" scale="62"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R62"/>
  <sheetViews>
    <sheetView zoomScale="98" zoomScaleNormal="98" workbookViewId="0"/>
  </sheetViews>
  <sheetFormatPr defaultRowHeight="13.2" x14ac:dyDescent="0.2"/>
  <cols>
    <col min="1" max="1" width="9" style="4"/>
    <col min="2" max="2" width="23" style="4" customWidth="1"/>
    <col min="3" max="3" width="9.109375" style="4" customWidth="1"/>
    <col min="4" max="5" width="11" style="4" bestFit="1" customWidth="1"/>
    <col min="6" max="7" width="11" bestFit="1" customWidth="1"/>
  </cols>
  <sheetData>
    <row r="1" spans="1:18" x14ac:dyDescent="0.2">
      <c r="A1" s="6" t="s">
        <v>743</v>
      </c>
    </row>
    <row r="2" spans="1:18" x14ac:dyDescent="0.2">
      <c r="A2" s="6"/>
    </row>
    <row r="3" spans="1:18" x14ac:dyDescent="0.2">
      <c r="A3" s="6"/>
      <c r="K3" s="6" t="s">
        <v>154</v>
      </c>
    </row>
    <row r="4" spans="1:18" x14ac:dyDescent="0.2">
      <c r="A4" s="6"/>
      <c r="C4" s="4" t="s">
        <v>120</v>
      </c>
      <c r="D4" s="4" t="s">
        <v>121</v>
      </c>
      <c r="E4" s="4" t="s">
        <v>122</v>
      </c>
      <c r="F4" t="s">
        <v>123</v>
      </c>
      <c r="G4" t="s">
        <v>124</v>
      </c>
      <c r="H4" t="s">
        <v>23</v>
      </c>
      <c r="I4" t="s">
        <v>125</v>
      </c>
      <c r="K4" s="4"/>
      <c r="L4" s="4" t="s">
        <v>120</v>
      </c>
      <c r="M4" s="4" t="s">
        <v>121</v>
      </c>
      <c r="N4" s="4" t="s">
        <v>122</v>
      </c>
      <c r="O4" t="s">
        <v>123</v>
      </c>
      <c r="P4" t="s">
        <v>124</v>
      </c>
      <c r="Q4" t="s">
        <v>23</v>
      </c>
      <c r="R4" t="s">
        <v>125</v>
      </c>
    </row>
    <row r="5" spans="1:18" x14ac:dyDescent="0.2">
      <c r="A5" s="6"/>
      <c r="B5" s="4" t="s">
        <v>79</v>
      </c>
      <c r="C5" s="4">
        <f>COUNTIFS(集計用[国土交通省3],$B5)</f>
        <v>5</v>
      </c>
      <c r="D5" s="4">
        <f>COUNTIFS(集計用[農林水産省3],$B5)</f>
        <v>4</v>
      </c>
      <c r="E5" s="4">
        <f>COUNTIFS(集計用[防衛省3],$B5)</f>
        <v>1</v>
      </c>
      <c r="F5" s="4">
        <f>COUNTIFS(集計用[都道府県・政令指定都市3],$B5)</f>
        <v>6</v>
      </c>
      <c r="G5" s="4">
        <f>COUNTIFS(集計用[市区町村3],$B5)</f>
        <v>9</v>
      </c>
      <c r="H5" s="4">
        <f>COUNTIFS(集計用[民間発注者],$B5)</f>
        <v>8</v>
      </c>
      <c r="I5" s="4">
        <f>COUNTIFS(集計用[PFI事業者2],$B5)</f>
        <v>0</v>
      </c>
      <c r="K5" s="4" t="s">
        <v>79</v>
      </c>
      <c r="L5" s="4">
        <f>COUNTIFS(集計用[国土交通省3],$K5)</f>
        <v>5</v>
      </c>
      <c r="M5" s="4">
        <f>COUNTIFS(集計用[農林水産省3],$K5)</f>
        <v>4</v>
      </c>
      <c r="N5" s="4">
        <f>COUNTIFS(集計用[防衛省3],$K5)</f>
        <v>1</v>
      </c>
      <c r="O5" s="4">
        <f>COUNTIFS(集計用[都道府県・政令指定都市3],$K5)</f>
        <v>6</v>
      </c>
      <c r="P5" s="4">
        <f>COUNTIFS(集計用[市区町村3],$K5)</f>
        <v>9</v>
      </c>
      <c r="Q5" s="4">
        <f>COUNTIFS(集計用[民間発注者],$K5)</f>
        <v>8</v>
      </c>
      <c r="R5" s="4">
        <f>COUNTIFS(集計用[PFI事業者2],$K5)</f>
        <v>0</v>
      </c>
    </row>
    <row r="6" spans="1:18" x14ac:dyDescent="0.2">
      <c r="A6" s="6"/>
      <c r="B6" s="4" t="s">
        <v>44</v>
      </c>
      <c r="C6" s="4">
        <f>COUNTIFS(集計用[国土交通省3],$B6)</f>
        <v>10</v>
      </c>
      <c r="D6" s="4">
        <f>COUNTIFS(集計用[農林水産省3],$B6)</f>
        <v>0</v>
      </c>
      <c r="E6" s="4">
        <f>COUNTIFS(集計用[防衛省3],$B6)</f>
        <v>1</v>
      </c>
      <c r="F6" s="4">
        <f>COUNTIFS(集計用[都道府県・政令指定都市3],$B6)</f>
        <v>22</v>
      </c>
      <c r="G6" s="4">
        <f>COUNTIFS(集計用[市区町村3],$B6)</f>
        <v>13</v>
      </c>
      <c r="H6" s="4">
        <f>COUNTIFS(集計用[民間発注者],$B6)</f>
        <v>7</v>
      </c>
      <c r="I6" s="4">
        <f>COUNTIFS(集計用[PFI事業者2],$B6)</f>
        <v>4</v>
      </c>
      <c r="K6" s="4" t="s">
        <v>44</v>
      </c>
      <c r="L6" s="4">
        <f>COUNTIFS(集計用[国土交通省3],$K6)</f>
        <v>10</v>
      </c>
      <c r="M6" s="4">
        <f>COUNTIFS(集計用[農林水産省3],$K6)</f>
        <v>0</v>
      </c>
      <c r="N6" s="4">
        <f>COUNTIFS(集計用[防衛省3],$K6)</f>
        <v>1</v>
      </c>
      <c r="O6" s="4">
        <f>COUNTIFS(集計用[都道府県・政令指定都市3],$K6)</f>
        <v>22</v>
      </c>
      <c r="P6" s="4">
        <f>COUNTIFS(集計用[市区町村3],$K6)</f>
        <v>13</v>
      </c>
      <c r="Q6" s="4">
        <f>COUNTIFS(集計用[民間発注者],$K6)</f>
        <v>7</v>
      </c>
      <c r="R6" s="4">
        <f>COUNTIFS(集計用[PFI事業者2],$K6)</f>
        <v>4</v>
      </c>
    </row>
    <row r="7" spans="1:18" x14ac:dyDescent="0.2">
      <c r="A7" s="6"/>
      <c r="B7" s="4" t="s">
        <v>63</v>
      </c>
      <c r="C7" s="4">
        <f>COUNTIFS(集計用[国土交通省3],$B7)</f>
        <v>2</v>
      </c>
      <c r="D7" s="4">
        <f>COUNTIFS(集計用[農林水産省3],$B7)</f>
        <v>0</v>
      </c>
      <c r="E7" s="4">
        <f>COUNTIFS(集計用[防衛省3],$B7)</f>
        <v>1</v>
      </c>
      <c r="F7" s="4">
        <f>COUNTIFS(集計用[都道府県・政令指定都市3],$B7)</f>
        <v>5</v>
      </c>
      <c r="G7" s="4">
        <f>COUNTIFS(集計用[市区町村3],$B7)</f>
        <v>2</v>
      </c>
      <c r="H7" s="4">
        <f>COUNTIFS(集計用[民間発注者],$B7)</f>
        <v>12</v>
      </c>
      <c r="I7" s="4">
        <f>COUNTIFS(集計用[PFI事業者2],$B7)</f>
        <v>0</v>
      </c>
      <c r="K7" s="4" t="s">
        <v>63</v>
      </c>
      <c r="L7" s="4">
        <f>COUNTIFS(集計用[国土交通省3],$K7)</f>
        <v>2</v>
      </c>
      <c r="M7" s="4">
        <f>COUNTIFS(集計用[農林水産省3],$K7)</f>
        <v>0</v>
      </c>
      <c r="N7" s="4">
        <f>COUNTIFS(集計用[防衛省3],$K7)</f>
        <v>1</v>
      </c>
      <c r="O7" s="4">
        <f>COUNTIFS(集計用[都道府県・政令指定都市3],$K7)</f>
        <v>5</v>
      </c>
      <c r="P7" s="4">
        <f>COUNTIFS(集計用[市区町村3],$K7)</f>
        <v>2</v>
      </c>
      <c r="Q7" s="4">
        <f>COUNTIFS(集計用[民間発注者],$K7)</f>
        <v>12</v>
      </c>
      <c r="R7" s="4">
        <f>COUNTIFS(集計用[PFI事業者2],$K7)</f>
        <v>0</v>
      </c>
    </row>
    <row r="8" spans="1:18" x14ac:dyDescent="0.2">
      <c r="A8" s="6"/>
      <c r="B8" s="4" t="s">
        <v>43</v>
      </c>
      <c r="C8" s="4">
        <f>COUNTIFS(集計用[国土交通省3],$B8)</f>
        <v>22</v>
      </c>
      <c r="D8" s="4">
        <f>COUNTIFS(集計用[農林水産省3],$B8)</f>
        <v>35</v>
      </c>
      <c r="E8" s="4">
        <f>COUNTIFS(集計用[防衛省3],$B8)</f>
        <v>36</v>
      </c>
      <c r="F8" s="4">
        <f>COUNTIFS(集計用[都道府県・政令指定都市3],$B8)</f>
        <v>6</v>
      </c>
      <c r="G8" s="4">
        <f>COUNTIFS(集計用[市区町村3],$B8)</f>
        <v>15</v>
      </c>
      <c r="H8" s="4">
        <f>COUNTIFS(集計用[民間発注者],$B8)</f>
        <v>12</v>
      </c>
      <c r="I8" s="4">
        <f>COUNTIFS(集計用[PFI事業者2],$B8)</f>
        <v>35</v>
      </c>
      <c r="K8" s="4" t="s">
        <v>112</v>
      </c>
      <c r="L8">
        <f>SUM(L5:L7)</f>
        <v>17</v>
      </c>
      <c r="M8">
        <f t="shared" ref="M8:R8" si="0">SUM(M5:M7)</f>
        <v>4</v>
      </c>
      <c r="N8">
        <f t="shared" si="0"/>
        <v>3</v>
      </c>
      <c r="O8">
        <f t="shared" si="0"/>
        <v>33</v>
      </c>
      <c r="P8">
        <f t="shared" si="0"/>
        <v>24</v>
      </c>
      <c r="Q8">
        <f t="shared" si="0"/>
        <v>27</v>
      </c>
      <c r="R8">
        <f t="shared" si="0"/>
        <v>4</v>
      </c>
    </row>
    <row r="9" spans="1:18" x14ac:dyDescent="0.2">
      <c r="A9" s="6"/>
      <c r="B9" s="4" t="s">
        <v>112</v>
      </c>
      <c r="C9" s="4">
        <f>SUM(C5:C8)</f>
        <v>39</v>
      </c>
      <c r="D9" s="4">
        <f t="shared" ref="D9:H9" si="1">SUM(D5:D8)</f>
        <v>39</v>
      </c>
      <c r="E9" s="4">
        <f t="shared" si="1"/>
        <v>39</v>
      </c>
      <c r="F9" s="4">
        <f t="shared" si="1"/>
        <v>39</v>
      </c>
      <c r="G9" s="4">
        <f t="shared" si="1"/>
        <v>39</v>
      </c>
      <c r="H9" s="4">
        <f t="shared" si="1"/>
        <v>39</v>
      </c>
      <c r="I9" s="4">
        <f>SUM(I5:I8)</f>
        <v>39</v>
      </c>
    </row>
    <row r="10" spans="1:18" x14ac:dyDescent="0.2">
      <c r="A10" s="6"/>
    </row>
    <row r="11" spans="1:18" x14ac:dyDescent="0.2">
      <c r="A11" s="6"/>
    </row>
    <row r="12" spans="1:18" x14ac:dyDescent="0.2">
      <c r="A12" s="6"/>
      <c r="C12" s="4" t="s">
        <v>120</v>
      </c>
      <c r="D12" s="4" t="s">
        <v>121</v>
      </c>
      <c r="E12" s="4" t="s">
        <v>122</v>
      </c>
      <c r="F12" t="s">
        <v>123</v>
      </c>
      <c r="G12" t="s">
        <v>124</v>
      </c>
      <c r="H12" t="s">
        <v>23</v>
      </c>
      <c r="I12" t="s">
        <v>125</v>
      </c>
      <c r="K12" s="4"/>
      <c r="L12" s="4" t="s">
        <v>120</v>
      </c>
      <c r="M12" s="4" t="s">
        <v>121</v>
      </c>
      <c r="N12" s="4" t="s">
        <v>122</v>
      </c>
      <c r="O12" t="s">
        <v>123</v>
      </c>
      <c r="P12" t="s">
        <v>124</v>
      </c>
      <c r="Q12" t="s">
        <v>23</v>
      </c>
      <c r="R12" t="s">
        <v>125</v>
      </c>
    </row>
    <row r="13" spans="1:18" x14ac:dyDescent="0.2">
      <c r="A13" s="6"/>
      <c r="B13" s="4" t="s">
        <v>79</v>
      </c>
      <c r="C13" s="12">
        <f>C5/C$9</f>
        <v>0.12820512820512819</v>
      </c>
      <c r="D13" s="12">
        <f t="shared" ref="D13:H13" si="2">D5/D$9</f>
        <v>0.10256410256410256</v>
      </c>
      <c r="E13" s="12">
        <f t="shared" si="2"/>
        <v>2.564102564102564E-2</v>
      </c>
      <c r="F13" s="12">
        <f t="shared" si="2"/>
        <v>0.15384615384615385</v>
      </c>
      <c r="G13" s="12">
        <f t="shared" si="2"/>
        <v>0.23076923076923078</v>
      </c>
      <c r="H13" s="12">
        <f t="shared" si="2"/>
        <v>0.20512820512820512</v>
      </c>
      <c r="I13" s="12">
        <f>I5/I$9</f>
        <v>0</v>
      </c>
      <c r="K13" s="4" t="s">
        <v>79</v>
      </c>
      <c r="L13" s="14">
        <f t="shared" ref="L13:R15" si="3">L5/L$8</f>
        <v>0.29411764705882354</v>
      </c>
      <c r="M13" s="14">
        <f t="shared" si="3"/>
        <v>1</v>
      </c>
      <c r="N13" s="14">
        <f t="shared" si="3"/>
        <v>0.33333333333333331</v>
      </c>
      <c r="O13" s="14">
        <f t="shared" si="3"/>
        <v>0.18181818181818182</v>
      </c>
      <c r="P13" s="14">
        <f t="shared" si="3"/>
        <v>0.375</v>
      </c>
      <c r="Q13" s="14">
        <f t="shared" si="3"/>
        <v>0.29629629629629628</v>
      </c>
      <c r="R13" s="14">
        <f t="shared" si="3"/>
        <v>0</v>
      </c>
    </row>
    <row r="14" spans="1:18" x14ac:dyDescent="0.2">
      <c r="A14" s="6"/>
      <c r="B14" s="4" t="s">
        <v>44</v>
      </c>
      <c r="C14" s="12">
        <f t="shared" ref="C14:H16" si="4">C6/C$9</f>
        <v>0.25641025641025639</v>
      </c>
      <c r="D14" s="12">
        <f t="shared" si="4"/>
        <v>0</v>
      </c>
      <c r="E14" s="12">
        <f t="shared" si="4"/>
        <v>2.564102564102564E-2</v>
      </c>
      <c r="F14" s="12">
        <f t="shared" si="4"/>
        <v>0.5641025641025641</v>
      </c>
      <c r="G14" s="12">
        <f t="shared" si="4"/>
        <v>0.33333333333333331</v>
      </c>
      <c r="H14" s="12">
        <f t="shared" si="4"/>
        <v>0.17948717948717949</v>
      </c>
      <c r="I14" s="12">
        <f>I6/I$9</f>
        <v>0.10256410256410256</v>
      </c>
      <c r="K14" s="4" t="s">
        <v>44</v>
      </c>
      <c r="L14" s="14">
        <f t="shared" si="3"/>
        <v>0.58823529411764708</v>
      </c>
      <c r="M14" s="14">
        <f t="shared" si="3"/>
        <v>0</v>
      </c>
      <c r="N14" s="14">
        <f t="shared" si="3"/>
        <v>0.33333333333333331</v>
      </c>
      <c r="O14" s="14">
        <f t="shared" si="3"/>
        <v>0.66666666666666663</v>
      </c>
      <c r="P14" s="14">
        <f t="shared" si="3"/>
        <v>0.54166666666666663</v>
      </c>
      <c r="Q14" s="14">
        <f t="shared" si="3"/>
        <v>0.25925925925925924</v>
      </c>
      <c r="R14" s="14">
        <f t="shared" si="3"/>
        <v>1</v>
      </c>
    </row>
    <row r="15" spans="1:18" x14ac:dyDescent="0.2">
      <c r="A15" s="6"/>
      <c r="B15" s="4" t="s">
        <v>63</v>
      </c>
      <c r="C15" s="12">
        <f t="shared" si="4"/>
        <v>5.128205128205128E-2</v>
      </c>
      <c r="D15" s="12">
        <f t="shared" si="4"/>
        <v>0</v>
      </c>
      <c r="E15" s="12">
        <f t="shared" si="4"/>
        <v>2.564102564102564E-2</v>
      </c>
      <c r="F15" s="12">
        <f t="shared" si="4"/>
        <v>0.12820512820512819</v>
      </c>
      <c r="G15" s="12">
        <f t="shared" si="4"/>
        <v>5.128205128205128E-2</v>
      </c>
      <c r="H15" s="12">
        <f t="shared" si="4"/>
        <v>0.30769230769230771</v>
      </c>
      <c r="I15" s="12">
        <f>I7/I$9</f>
        <v>0</v>
      </c>
      <c r="K15" s="4" t="s">
        <v>63</v>
      </c>
      <c r="L15" s="14">
        <f t="shared" si="3"/>
        <v>0.11764705882352941</v>
      </c>
      <c r="M15" s="14">
        <f t="shared" si="3"/>
        <v>0</v>
      </c>
      <c r="N15" s="14">
        <f t="shared" si="3"/>
        <v>0.33333333333333331</v>
      </c>
      <c r="O15" s="14">
        <f t="shared" si="3"/>
        <v>0.15151515151515152</v>
      </c>
      <c r="P15" s="14">
        <f t="shared" si="3"/>
        <v>8.3333333333333329E-2</v>
      </c>
      <c r="Q15" s="14">
        <f t="shared" si="3"/>
        <v>0.44444444444444442</v>
      </c>
      <c r="R15" s="14">
        <f t="shared" si="3"/>
        <v>0</v>
      </c>
    </row>
    <row r="16" spans="1:18" x14ac:dyDescent="0.2">
      <c r="A16" s="6"/>
      <c r="B16" s="4" t="s">
        <v>43</v>
      </c>
      <c r="C16" s="12">
        <f t="shared" si="4"/>
        <v>0.5641025641025641</v>
      </c>
      <c r="D16" s="12">
        <f t="shared" si="4"/>
        <v>0.89743589743589747</v>
      </c>
      <c r="E16" s="12">
        <f t="shared" si="4"/>
        <v>0.92307692307692313</v>
      </c>
      <c r="F16" s="12">
        <f t="shared" si="4"/>
        <v>0.15384615384615385</v>
      </c>
      <c r="G16" s="12">
        <f t="shared" si="4"/>
        <v>0.38461538461538464</v>
      </c>
      <c r="H16" s="12">
        <f t="shared" si="4"/>
        <v>0.30769230769230771</v>
      </c>
      <c r="I16" s="12">
        <f>I8/I$9</f>
        <v>0.89743589743589747</v>
      </c>
      <c r="K16" s="4" t="s">
        <v>112</v>
      </c>
      <c r="L16" s="14">
        <f>SUM(L13:L15)</f>
        <v>1</v>
      </c>
      <c r="M16" s="14">
        <f t="shared" ref="M16:R16" si="5">SUM(M13:M15)</f>
        <v>1</v>
      </c>
      <c r="N16" s="14">
        <f t="shared" si="5"/>
        <v>1</v>
      </c>
      <c r="O16" s="14">
        <f t="shared" si="5"/>
        <v>0.99999999999999989</v>
      </c>
      <c r="P16" s="14">
        <f t="shared" si="5"/>
        <v>1</v>
      </c>
      <c r="Q16" s="14">
        <f t="shared" si="5"/>
        <v>1</v>
      </c>
      <c r="R16" s="14">
        <f t="shared" si="5"/>
        <v>1</v>
      </c>
    </row>
    <row r="17" spans="1:9" x14ac:dyDescent="0.2">
      <c r="A17" s="6"/>
      <c r="B17" s="4" t="s">
        <v>112</v>
      </c>
      <c r="C17" s="12">
        <f>SUM(C13:C16)</f>
        <v>1</v>
      </c>
      <c r="D17" s="12">
        <f t="shared" ref="D17:H17" si="6">SUM(D13:D16)</f>
        <v>1</v>
      </c>
      <c r="E17" s="12">
        <f t="shared" si="6"/>
        <v>1</v>
      </c>
      <c r="F17" s="12">
        <f t="shared" si="6"/>
        <v>1</v>
      </c>
      <c r="G17" s="12">
        <f t="shared" si="6"/>
        <v>1</v>
      </c>
      <c r="H17" s="12">
        <f t="shared" si="6"/>
        <v>1</v>
      </c>
      <c r="I17" s="12">
        <f>SUM(I13:I16)</f>
        <v>1</v>
      </c>
    </row>
    <row r="18" spans="1:9" x14ac:dyDescent="0.2">
      <c r="A18" s="6"/>
    </row>
    <row r="19" spans="1:9" x14ac:dyDescent="0.2">
      <c r="A19" s="6"/>
    </row>
    <row r="21" spans="1:9" x14ac:dyDescent="0.2">
      <c r="A21" s="6" t="s">
        <v>744</v>
      </c>
    </row>
    <row r="22" spans="1:9" x14ac:dyDescent="0.2">
      <c r="A22" s="6"/>
    </row>
    <row r="23" spans="1:9" x14ac:dyDescent="0.2">
      <c r="A23" s="6"/>
      <c r="C23" s="4" t="s">
        <v>120</v>
      </c>
      <c r="D23" s="4" t="s">
        <v>121</v>
      </c>
      <c r="E23" s="4" t="s">
        <v>122</v>
      </c>
      <c r="F23" t="s">
        <v>123</v>
      </c>
      <c r="G23" t="s">
        <v>124</v>
      </c>
      <c r="H23" t="s">
        <v>23</v>
      </c>
      <c r="I23" t="s">
        <v>243</v>
      </c>
    </row>
    <row r="24" spans="1:9" x14ac:dyDescent="0.2">
      <c r="A24" s="19"/>
      <c r="B24" s="4" t="s">
        <v>250</v>
      </c>
      <c r="C24"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24&amp;"*")</f>
        <v>9</v>
      </c>
      <c r="D24"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24&amp;"*")</f>
        <v>0</v>
      </c>
      <c r="E24" s="4">
        <f>COUNTIFS(集計用[（防衛省）「（概ね）適正であるが、問題も感じている」、「（一部）不適正（問題を感じている）」と回答された方に伺います。現場の状況等を踏まえた適切な工期設定について、問題と感じていることをお答えください。],"*"&amp;$B24&amp;"*")</f>
        <v>1</v>
      </c>
      <c r="F24"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24&amp;"*")</f>
        <v>20</v>
      </c>
      <c r="G24"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24&amp;"*")</f>
        <v>11</v>
      </c>
      <c r="H24"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24&amp;"*")</f>
        <v>7</v>
      </c>
      <c r="I24">
        <f>SUM(C24:H24)</f>
        <v>48</v>
      </c>
    </row>
    <row r="25" spans="1:9" x14ac:dyDescent="0.2">
      <c r="A25" s="6"/>
      <c r="B25" s="4" t="s">
        <v>143</v>
      </c>
      <c r="C25"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25&amp;"*")</f>
        <v>7</v>
      </c>
      <c r="D25"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25&amp;"*")</f>
        <v>0</v>
      </c>
      <c r="E25" s="4">
        <f>COUNTIFS(集計用[（防衛省）「（概ね）適正であるが、問題も感じている」、「（一部）不適正（問題を感じている）」と回答された方に伺います。現場の状況等を踏まえた適切な工期設定について、問題と感じていることをお答えください。],"*"&amp;$B25&amp;"*")</f>
        <v>2</v>
      </c>
      <c r="F25"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25&amp;"*")</f>
        <v>13</v>
      </c>
      <c r="G25"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25&amp;"*")</f>
        <v>9</v>
      </c>
      <c r="H25"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25&amp;"*")</f>
        <v>8</v>
      </c>
      <c r="I25">
        <f>SUM(C25:H25)</f>
        <v>39</v>
      </c>
    </row>
    <row r="26" spans="1:9" x14ac:dyDescent="0.2">
      <c r="A26" s="6"/>
      <c r="B26" s="4" t="s">
        <v>249</v>
      </c>
      <c r="C26"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26&amp;"*")</f>
        <v>3</v>
      </c>
      <c r="D26"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26&amp;"*")</f>
        <v>0</v>
      </c>
      <c r="E26" s="4">
        <f>COUNTIFS(集計用[（防衛省）「（概ね）適正であるが、問題も感じている」、「（一部）不適正（問題を感じている）」と回答された方に伺います。現場の状況等を踏まえた適切な工期設定について、問題と感じていることをお答えください。],"*"&amp;$B26&amp;"*")</f>
        <v>1</v>
      </c>
      <c r="F26"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26&amp;"*")</f>
        <v>11</v>
      </c>
      <c r="G26"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26&amp;"*")</f>
        <v>8</v>
      </c>
      <c r="H26"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26&amp;"*")</f>
        <v>4</v>
      </c>
      <c r="I26">
        <f>SUM(C26:H26)</f>
        <v>27</v>
      </c>
    </row>
    <row r="27" spans="1:9" x14ac:dyDescent="0.2">
      <c r="A27" s="6"/>
      <c r="B27" s="4" t="s">
        <v>148</v>
      </c>
      <c r="C27"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27&amp;"*")</f>
        <v>4</v>
      </c>
      <c r="D27"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27&amp;"*")</f>
        <v>0</v>
      </c>
      <c r="E27" s="4">
        <f>COUNTIFS(集計用[（防衛省）「（概ね）適正であるが、問題も感じている」、「（一部）不適正（問題を感じている）」と回答された方に伺います。現場の状況等を踏まえた適切な工期設定について、問題と感じていることをお答えください。],"*"&amp;$B27&amp;"*")</f>
        <v>0</v>
      </c>
      <c r="F27"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27&amp;"*")</f>
        <v>15</v>
      </c>
      <c r="G27"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27&amp;"*")</f>
        <v>8</v>
      </c>
      <c r="H27"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27&amp;"*")</f>
        <v>7</v>
      </c>
      <c r="I27">
        <f t="shared" ref="I27:I36" si="7">SUM(C27:H27)</f>
        <v>34</v>
      </c>
    </row>
    <row r="28" spans="1:9" x14ac:dyDescent="0.2">
      <c r="A28" s="6"/>
      <c r="B28" s="4" t="s">
        <v>149</v>
      </c>
      <c r="C28"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28&amp;"*")</f>
        <v>0</v>
      </c>
      <c r="D28"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28&amp;"*")</f>
        <v>0</v>
      </c>
      <c r="E28" s="4">
        <f>COUNTIFS(集計用[（防衛省）「（概ね）適正であるが、問題も感じている」、「（一部）不適正（問題を感じている）」と回答された方に伺います。現場の状況等を踏まえた適切な工期設定について、問題と感じていることをお答えください。],"*"&amp;$B28&amp;"*")</f>
        <v>0</v>
      </c>
      <c r="F28"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28&amp;"*")</f>
        <v>4</v>
      </c>
      <c r="G28"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28&amp;"*")</f>
        <v>4</v>
      </c>
      <c r="H28"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28&amp;"*")</f>
        <v>8</v>
      </c>
      <c r="I28">
        <f>SUM(C28:H28)</f>
        <v>16</v>
      </c>
    </row>
    <row r="29" spans="1:9" x14ac:dyDescent="0.2">
      <c r="A29" s="6"/>
      <c r="B29" s="4" t="s">
        <v>145</v>
      </c>
      <c r="C29"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29&amp;"*")</f>
        <v>5</v>
      </c>
      <c r="D29"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29&amp;"*")</f>
        <v>0</v>
      </c>
      <c r="E29" s="4">
        <f>COUNTIFS(集計用[（防衛省）「（概ね）適正であるが、問題も感じている」、「（一部）不適正（問題を感じている）」と回答された方に伺います。現場の状況等を踏まえた適切な工期設定について、問題と感じていることをお答えください。],"*"&amp;$B29&amp;"*")</f>
        <v>1</v>
      </c>
      <c r="F29"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29&amp;"*")</f>
        <v>8</v>
      </c>
      <c r="G29"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29&amp;"*")</f>
        <v>4</v>
      </c>
      <c r="H29"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29&amp;"*")</f>
        <v>5</v>
      </c>
      <c r="I29">
        <f>SUM(C29:H29)</f>
        <v>23</v>
      </c>
    </row>
    <row r="30" spans="1:9" x14ac:dyDescent="0.2">
      <c r="A30" s="19"/>
      <c r="B30" s="4" t="s">
        <v>146</v>
      </c>
      <c r="C30"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30&amp;"*")</f>
        <v>0</v>
      </c>
      <c r="D30"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30&amp;"*")</f>
        <v>0</v>
      </c>
      <c r="E30" s="4">
        <f>COUNTIFS(集計用[（防衛省）「（概ね）適正であるが、問題も感じている」、「（一部）不適正（問題を感じている）」と回答された方に伺います。現場の状況等を踏まえた適切な工期設定について、問題と感じていることをお答えください。],"*"&amp;$B30&amp;"*")</f>
        <v>0</v>
      </c>
      <c r="F30"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30&amp;"*")</f>
        <v>3</v>
      </c>
      <c r="G30"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30&amp;"*")</f>
        <v>5</v>
      </c>
      <c r="H30"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30&amp;"*")</f>
        <v>15</v>
      </c>
      <c r="I30">
        <f>SUM(C30:H30)</f>
        <v>23</v>
      </c>
    </row>
    <row r="31" spans="1:9" x14ac:dyDescent="0.2">
      <c r="A31" s="6"/>
      <c r="B31" s="4" t="s">
        <v>147</v>
      </c>
      <c r="C31"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31&amp;"*")</f>
        <v>1</v>
      </c>
      <c r="D31"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31&amp;"*")</f>
        <v>0</v>
      </c>
      <c r="E31" s="4">
        <f>COUNTIFS(集計用[（防衛省）「（概ね）適正であるが、問題も感じている」、「（一部）不適正（問題を感じている）」と回答された方に伺います。現場の状況等を踏まえた適切な工期設定について、問題と感じていることをお答えください。],"*"&amp;$B31&amp;"*")</f>
        <v>0</v>
      </c>
      <c r="F31"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31&amp;"*")</f>
        <v>6</v>
      </c>
      <c r="G31"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31&amp;"*")</f>
        <v>4</v>
      </c>
      <c r="H31"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31&amp;"*")</f>
        <v>9</v>
      </c>
      <c r="I31">
        <f>SUM(C31:H31)</f>
        <v>20</v>
      </c>
    </row>
    <row r="32" spans="1:9" x14ac:dyDescent="0.2">
      <c r="B32" s="4" t="s">
        <v>251</v>
      </c>
      <c r="C32"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32&amp;"*")</f>
        <v>5</v>
      </c>
      <c r="D32"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32&amp;"*")</f>
        <v>0</v>
      </c>
      <c r="E32" s="4">
        <f>COUNTIFS(集計用[（防衛省）「（概ね）適正であるが、問題も感じている」、「（一部）不適正（問題を感じている）」と回答された方に伺います。現場の状況等を踏まえた適切な工期設定について、問題と感じていることをお答えください。],"*"&amp;$B32&amp;"*")</f>
        <v>0</v>
      </c>
      <c r="F32"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32&amp;"*")</f>
        <v>6</v>
      </c>
      <c r="G32"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32&amp;"*")</f>
        <v>4</v>
      </c>
      <c r="H32"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32&amp;"*")</f>
        <v>0</v>
      </c>
      <c r="I32">
        <f>SUM(C32:H32)</f>
        <v>15</v>
      </c>
    </row>
    <row r="33" spans="1:11" x14ac:dyDescent="0.2">
      <c r="A33" s="6"/>
      <c r="B33" s="4" t="s">
        <v>144</v>
      </c>
      <c r="C33"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33&amp;"*")</f>
        <v>2</v>
      </c>
      <c r="D33"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33&amp;"*")</f>
        <v>0</v>
      </c>
      <c r="E33" s="4">
        <f>COUNTIFS(集計用[（防衛省）「（概ね）適正であるが、問題も感じている」、「（一部）不適正（問題を感じている）」と回答された方に伺います。現場の状況等を踏まえた適切な工期設定について、問題と感じていることをお答えください。],"*"&amp;$B33&amp;"*")</f>
        <v>0</v>
      </c>
      <c r="F33"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33&amp;"*")</f>
        <v>5</v>
      </c>
      <c r="G33"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33&amp;"*")</f>
        <v>3</v>
      </c>
      <c r="H33"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33&amp;"*")</f>
        <v>2</v>
      </c>
      <c r="I33">
        <f t="shared" si="7"/>
        <v>12</v>
      </c>
    </row>
    <row r="34" spans="1:11" x14ac:dyDescent="0.2">
      <c r="A34" s="4" t="s">
        <v>591</v>
      </c>
      <c r="B34" s="4" t="s">
        <v>152</v>
      </c>
      <c r="C34"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34&amp;"*")</f>
        <v>1</v>
      </c>
      <c r="D34"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34&amp;"*")</f>
        <v>0</v>
      </c>
      <c r="E34" s="4">
        <f>COUNTIFS(集計用[（防衛省）「（概ね）適正であるが、問題も感じている」、「（一部）不適正（問題を感じている）」と回答された方に伺います。現場の状況等を踏まえた適切な工期設定について、問題と感じていることをお答えください。],"*"&amp;$B34&amp;"*")</f>
        <v>1</v>
      </c>
      <c r="F34"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34&amp;"*")</f>
        <v>2</v>
      </c>
      <c r="G34"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34&amp;"*")</f>
        <v>3</v>
      </c>
      <c r="H34"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A34&amp;"*")</f>
        <v>5</v>
      </c>
      <c r="I34">
        <f t="shared" si="7"/>
        <v>12</v>
      </c>
    </row>
    <row r="35" spans="1:11" x14ac:dyDescent="0.2">
      <c r="A35" s="19"/>
      <c r="B35" s="4" t="s">
        <v>252</v>
      </c>
      <c r="C35"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35&amp;"*")</f>
        <v>0</v>
      </c>
      <c r="D35"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35&amp;"*")</f>
        <v>0</v>
      </c>
      <c r="E35" s="4">
        <f>COUNTIFS(集計用[（防衛省）「（概ね）適正であるが、問題も感じている」、「（一部）不適正（問題を感じている）」と回答された方に伺います。現場の状況等を踏まえた適切な工期設定について、問題と感じていることをお答えください。],"*"&amp;$B35&amp;"*")</f>
        <v>0</v>
      </c>
      <c r="F35"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35&amp;"*")</f>
        <v>0</v>
      </c>
      <c r="G35"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35&amp;"*")</f>
        <v>0</v>
      </c>
      <c r="H35"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35&amp;"*")</f>
        <v>12</v>
      </c>
      <c r="I35">
        <f>SUM(C35:H35)</f>
        <v>12</v>
      </c>
    </row>
    <row r="36" spans="1:11" x14ac:dyDescent="0.2">
      <c r="A36" s="19"/>
      <c r="B36" s="4" t="s">
        <v>551</v>
      </c>
      <c r="C36" s="4">
        <f>COUNTIFS(集計用[（国土交通省）「（概ね）適正であるが、問題も感じている」、「（一部）不適正（問題を感じている）」と回答された方に伺います。現場の状況等を踏まえた適切な工期設定について、問題と感じていることをお答えください。],"*"&amp;$B36&amp;"*")</f>
        <v>1</v>
      </c>
      <c r="D36" s="4">
        <f>COUNTIFS(集計用[（農林水産省）「（概ね）適正であるが、問題も感じている」、「（一部）不適正（問題を感じている）」と回答された方に伺います。現場の状況等を踏まえた適切な工期設定について、問題と感じていることをお答えください。],"*"&amp;$B36&amp;"*")</f>
        <v>0</v>
      </c>
      <c r="E36" s="4">
        <f>COUNTIFS(集計用[（防衛省）「（概ね）適正であるが、問題も感じている」、「（一部）不適正（問題を感じている）」と回答された方に伺います。現場の状況等を踏まえた適切な工期設定について、問題と感じていることをお答えください。],"*"&amp;$B36&amp;"*")</f>
        <v>0</v>
      </c>
      <c r="F36" s="4">
        <f>COUNTIFS(集計用[（都道府県・政令指定都市）「（概ね）適正であるが、問題も感じている」、「（一部）不適正（問題を感じている）」と回答された方に伺います。現場の状況等を踏まえた適切な工期設定について、問題と感じていることをお答えください。],"*"&amp;$B36&amp;"*")</f>
        <v>0</v>
      </c>
      <c r="G36" s="4">
        <f>COUNTIFS(集計用[（市区町村）「（概ね）適正であるが、問題も感じている」、「（一部）不適正（問題を感じている）」と回答された方に伺います。現場の状況等を踏まえた適切な工期設定について、問題と感じていることをお答えください。],"*"&amp;$B36&amp;"*")</f>
        <v>0</v>
      </c>
      <c r="H36" s="4">
        <f>COUNTIFS(集計用[（民間発注者）「（概ね）適正であるが、問題も感じている」、「（一部）不適正（問題を感じている）」と回答された方に伺います。現場の状況等を踏まえた適切な工期設定について、問題と感じていることをお答えください。],"*"&amp;$B36&amp;"*")</f>
        <v>2</v>
      </c>
      <c r="I36">
        <f t="shared" si="7"/>
        <v>3</v>
      </c>
    </row>
    <row r="37" spans="1:11" x14ac:dyDescent="0.2">
      <c r="A37" s="6"/>
      <c r="B37" s="4" t="s">
        <v>150</v>
      </c>
      <c r="C37" s="4">
        <f t="shared" ref="C37:H37" si="8">SUM(C6:C7)</f>
        <v>12</v>
      </c>
      <c r="D37" s="4">
        <f t="shared" si="8"/>
        <v>0</v>
      </c>
      <c r="E37" s="4">
        <f t="shared" si="8"/>
        <v>2</v>
      </c>
      <c r="F37" s="4">
        <f t="shared" si="8"/>
        <v>27</v>
      </c>
      <c r="G37" s="4">
        <f t="shared" si="8"/>
        <v>15</v>
      </c>
      <c r="H37" s="4">
        <f t="shared" si="8"/>
        <v>19</v>
      </c>
    </row>
    <row r="38" spans="1:11" x14ac:dyDescent="0.2">
      <c r="A38" s="6"/>
    </row>
    <row r="39" spans="1:11" x14ac:dyDescent="0.2">
      <c r="A39" s="6"/>
    </row>
    <row r="40" spans="1:11" x14ac:dyDescent="0.2">
      <c r="A40" s="6"/>
      <c r="C40" s="4" t="s">
        <v>120</v>
      </c>
      <c r="D40" s="4" t="s">
        <v>121</v>
      </c>
      <c r="E40" s="4" t="s">
        <v>122</v>
      </c>
      <c r="F40" t="s">
        <v>123</v>
      </c>
      <c r="G40" t="s">
        <v>124</v>
      </c>
      <c r="H40" t="s">
        <v>23</v>
      </c>
    </row>
    <row r="41" spans="1:11" x14ac:dyDescent="0.2">
      <c r="A41" s="6"/>
      <c r="B41" s="4" t="str">
        <f>B24</f>
        <v>関係者との協議が整っていない</v>
      </c>
      <c r="C41" s="18">
        <f t="shared" ref="C41:H45" si="9">C24/C$37</f>
        <v>0.75</v>
      </c>
      <c r="D41" s="18" t="e">
        <f t="shared" si="9"/>
        <v>#DIV/0!</v>
      </c>
      <c r="E41" s="18">
        <f t="shared" si="9"/>
        <v>0.5</v>
      </c>
      <c r="F41" s="18">
        <f t="shared" si="9"/>
        <v>0.7407407407407407</v>
      </c>
      <c r="G41" s="18">
        <f t="shared" si="9"/>
        <v>0.73333333333333328</v>
      </c>
      <c r="H41" s="18">
        <f t="shared" si="9"/>
        <v>0.36842105263157893</v>
      </c>
      <c r="I41" s="58">
        <f>RANK($C41,$C$41:$C$53,0)</f>
        <v>1</v>
      </c>
      <c r="J41">
        <f>RANK($F41,$F$41:$F$53,0)</f>
        <v>1</v>
      </c>
      <c r="K41">
        <f>RANK($G41,$G$41:$G$53,0)</f>
        <v>1</v>
      </c>
    </row>
    <row r="42" spans="1:11" x14ac:dyDescent="0.2">
      <c r="A42" s="6"/>
      <c r="B42" s="4" t="str">
        <f>B25</f>
        <v>設計内容と現場条件が乖離している</v>
      </c>
      <c r="C42" s="18">
        <f t="shared" si="9"/>
        <v>0.58333333333333337</v>
      </c>
      <c r="D42" s="18" t="e">
        <f t="shared" si="9"/>
        <v>#DIV/0!</v>
      </c>
      <c r="E42" s="18">
        <f t="shared" si="9"/>
        <v>1</v>
      </c>
      <c r="F42" s="18">
        <f t="shared" si="9"/>
        <v>0.48148148148148145</v>
      </c>
      <c r="G42" s="18">
        <f t="shared" si="9"/>
        <v>0.6</v>
      </c>
      <c r="H42" s="18">
        <f t="shared" si="9"/>
        <v>0.42105263157894735</v>
      </c>
      <c r="I42" s="58">
        <f t="shared" ref="I42:I53" si="10">RANK($C42,$C$41:$C$53,0)</f>
        <v>2</v>
      </c>
      <c r="J42">
        <f t="shared" ref="J42:J53" si="11">RANK($F42,$F$41:$F$53,0)</f>
        <v>3</v>
      </c>
      <c r="K42">
        <f t="shared" ref="K42:K53" si="12">RANK($G42,$G$41:$G$53,0)</f>
        <v>2</v>
      </c>
    </row>
    <row r="43" spans="1:11" x14ac:dyDescent="0.2">
      <c r="A43" s="6"/>
      <c r="B43" s="4" t="str">
        <f>B26</f>
        <v>支障物が未撤去</v>
      </c>
      <c r="C43" s="18">
        <f t="shared" si="9"/>
        <v>0.25</v>
      </c>
      <c r="D43" s="18" t="e">
        <f t="shared" si="9"/>
        <v>#DIV/0!</v>
      </c>
      <c r="E43" s="18">
        <f t="shared" si="9"/>
        <v>0.5</v>
      </c>
      <c r="F43" s="18">
        <f t="shared" si="9"/>
        <v>0.40740740740740738</v>
      </c>
      <c r="G43" s="18">
        <f t="shared" si="9"/>
        <v>0.53333333333333333</v>
      </c>
      <c r="H43" s="18">
        <f t="shared" si="9"/>
        <v>0.21052631578947367</v>
      </c>
      <c r="I43" s="58">
        <f t="shared" si="10"/>
        <v>6</v>
      </c>
      <c r="J43">
        <f t="shared" si="11"/>
        <v>4</v>
      </c>
      <c r="K43">
        <f t="shared" si="12"/>
        <v>3</v>
      </c>
    </row>
    <row r="44" spans="1:11" x14ac:dyDescent="0.2">
      <c r="A44" s="6"/>
      <c r="B44" s="4" t="str">
        <f>B27</f>
        <v>工事着手前の関係機関への手続き期間が考慮されていない</v>
      </c>
      <c r="C44" s="18">
        <f t="shared" si="9"/>
        <v>0.33333333333333331</v>
      </c>
      <c r="D44" s="18" t="e">
        <f t="shared" si="9"/>
        <v>#DIV/0!</v>
      </c>
      <c r="E44" s="18">
        <f t="shared" si="9"/>
        <v>0</v>
      </c>
      <c r="F44" s="18">
        <f t="shared" si="9"/>
        <v>0.55555555555555558</v>
      </c>
      <c r="G44" s="18">
        <f t="shared" si="9"/>
        <v>0.53333333333333333</v>
      </c>
      <c r="H44" s="18">
        <f t="shared" si="9"/>
        <v>0.36842105263157893</v>
      </c>
      <c r="I44" s="58">
        <f t="shared" si="10"/>
        <v>5</v>
      </c>
      <c r="J44">
        <f t="shared" si="11"/>
        <v>2</v>
      </c>
      <c r="K44">
        <f t="shared" si="12"/>
        <v>3</v>
      </c>
    </row>
    <row r="45" spans="1:11" x14ac:dyDescent="0.2">
      <c r="A45" s="6"/>
      <c r="B45" s="4" t="str">
        <f>B28</f>
        <v>猛暑日が考慮されていない</v>
      </c>
      <c r="C45" s="18">
        <f t="shared" si="9"/>
        <v>0</v>
      </c>
      <c r="D45" s="18" t="e">
        <f t="shared" si="9"/>
        <v>#DIV/0!</v>
      </c>
      <c r="E45" s="18">
        <f t="shared" si="9"/>
        <v>0</v>
      </c>
      <c r="F45" s="18">
        <f t="shared" si="9"/>
        <v>0.14814814814814814</v>
      </c>
      <c r="G45" s="18">
        <f t="shared" si="9"/>
        <v>0.26666666666666666</v>
      </c>
      <c r="H45" s="18">
        <f t="shared" si="9"/>
        <v>0.42105263157894735</v>
      </c>
      <c r="I45" s="58">
        <f t="shared" si="10"/>
        <v>11</v>
      </c>
      <c r="J45">
        <f t="shared" si="11"/>
        <v>9</v>
      </c>
      <c r="K45">
        <f t="shared" si="12"/>
        <v>6</v>
      </c>
    </row>
    <row r="46" spans="1:11" x14ac:dyDescent="0.2">
      <c r="A46" s="6"/>
      <c r="B46" s="4" t="str">
        <f>B31</f>
        <v>降雨・降雪等の作業不能日が考慮されていない</v>
      </c>
      <c r="C46" s="18">
        <f>C31/C$37</f>
        <v>8.3333333333333329E-2</v>
      </c>
      <c r="D46" s="18" t="e">
        <f t="shared" ref="D46:H46" si="13">D31/D$37</f>
        <v>#DIV/0!</v>
      </c>
      <c r="E46" s="18">
        <f t="shared" si="13"/>
        <v>0</v>
      </c>
      <c r="F46" s="18">
        <f t="shared" si="13"/>
        <v>0.22222222222222221</v>
      </c>
      <c r="G46" s="18">
        <f t="shared" si="13"/>
        <v>0.26666666666666666</v>
      </c>
      <c r="H46" s="18">
        <f t="shared" si="13"/>
        <v>0.47368421052631576</v>
      </c>
      <c r="I46" s="58">
        <f t="shared" si="10"/>
        <v>8</v>
      </c>
      <c r="J46">
        <f t="shared" si="11"/>
        <v>6</v>
      </c>
      <c r="K46">
        <f t="shared" si="12"/>
        <v>6</v>
      </c>
    </row>
    <row r="47" spans="1:11" x14ac:dyDescent="0.2">
      <c r="A47" s="6"/>
      <c r="B47" s="4" t="str">
        <f>B29</f>
        <v>関連工事の遅延等が反映されていない</v>
      </c>
      <c r="C47" s="18">
        <f>C29/C$37</f>
        <v>0.41666666666666669</v>
      </c>
      <c r="D47" s="18" t="e">
        <f t="shared" ref="D47:H48" si="14">D29/D$37</f>
        <v>#DIV/0!</v>
      </c>
      <c r="E47" s="18">
        <f t="shared" si="14"/>
        <v>0.5</v>
      </c>
      <c r="F47" s="18">
        <f t="shared" si="14"/>
        <v>0.29629629629629628</v>
      </c>
      <c r="G47" s="18">
        <f t="shared" si="14"/>
        <v>0.26666666666666666</v>
      </c>
      <c r="H47" s="18">
        <f t="shared" si="14"/>
        <v>0.26315789473684209</v>
      </c>
      <c r="I47" s="58">
        <f t="shared" si="10"/>
        <v>3</v>
      </c>
      <c r="J47">
        <f t="shared" si="11"/>
        <v>5</v>
      </c>
      <c r="K47">
        <f t="shared" si="12"/>
        <v>6</v>
      </c>
    </row>
    <row r="48" spans="1:11" x14ac:dyDescent="0.2">
      <c r="A48" s="6"/>
      <c r="B48" s="4" t="str">
        <f>B30</f>
        <v>作業員の休日（週休２日等）が考慮されていない</v>
      </c>
      <c r="C48" s="18">
        <f>C30/C$37</f>
        <v>0</v>
      </c>
      <c r="D48" s="18" t="e">
        <f t="shared" si="14"/>
        <v>#DIV/0!</v>
      </c>
      <c r="E48" s="18">
        <f t="shared" si="14"/>
        <v>0</v>
      </c>
      <c r="F48" s="18">
        <f t="shared" si="14"/>
        <v>0.1111111111111111</v>
      </c>
      <c r="G48" s="18">
        <f t="shared" si="14"/>
        <v>0.33333333333333331</v>
      </c>
      <c r="H48" s="18">
        <f t="shared" si="14"/>
        <v>0.78947368421052633</v>
      </c>
      <c r="I48" s="58">
        <f t="shared" si="10"/>
        <v>11</v>
      </c>
      <c r="J48">
        <f t="shared" si="11"/>
        <v>10</v>
      </c>
      <c r="K48">
        <f t="shared" si="12"/>
        <v>5</v>
      </c>
    </row>
    <row r="49" spans="1:11" x14ac:dyDescent="0.2">
      <c r="A49" s="6"/>
      <c r="B49" s="4" t="str">
        <f>B32</f>
        <v>年度末の工期延長が認めてもらえない</v>
      </c>
      <c r="C49" s="18">
        <f>C32/C$37</f>
        <v>0.41666666666666669</v>
      </c>
      <c r="D49" s="18" t="e">
        <f t="shared" ref="D49:H50" si="15">D32/D$37</f>
        <v>#DIV/0!</v>
      </c>
      <c r="E49" s="18">
        <f t="shared" si="15"/>
        <v>0</v>
      </c>
      <c r="F49" s="18">
        <f t="shared" si="15"/>
        <v>0.22222222222222221</v>
      </c>
      <c r="G49" s="18">
        <f t="shared" si="15"/>
        <v>0.26666666666666666</v>
      </c>
      <c r="H49" s="18">
        <f t="shared" si="15"/>
        <v>0</v>
      </c>
      <c r="I49" s="58">
        <f t="shared" si="10"/>
        <v>3</v>
      </c>
      <c r="J49">
        <f t="shared" si="11"/>
        <v>6</v>
      </c>
      <c r="K49">
        <f t="shared" si="12"/>
        <v>6</v>
      </c>
    </row>
    <row r="50" spans="1:11" x14ac:dyDescent="0.2">
      <c r="A50" s="6"/>
      <c r="B50" s="4" t="str">
        <f>B33</f>
        <v>工事期間の制約（渇水期施工等）が反映されていない</v>
      </c>
      <c r="C50" s="18">
        <f>C33/C$37</f>
        <v>0.16666666666666666</v>
      </c>
      <c r="D50" s="18" t="e">
        <f t="shared" si="15"/>
        <v>#DIV/0!</v>
      </c>
      <c r="E50" s="18">
        <f t="shared" si="15"/>
        <v>0</v>
      </c>
      <c r="F50" s="18">
        <f t="shared" si="15"/>
        <v>0.18518518518518517</v>
      </c>
      <c r="G50" s="18">
        <f t="shared" si="15"/>
        <v>0.2</v>
      </c>
      <c r="H50" s="18">
        <f t="shared" si="15"/>
        <v>0.10526315789473684</v>
      </c>
      <c r="I50" s="58">
        <f t="shared" si="10"/>
        <v>7</v>
      </c>
      <c r="J50">
        <f t="shared" si="11"/>
        <v>8</v>
      </c>
      <c r="K50">
        <f t="shared" si="12"/>
        <v>10</v>
      </c>
    </row>
    <row r="51" spans="1:11" x14ac:dyDescent="0.2">
      <c r="A51" s="6"/>
      <c r="B51" s="4" t="str">
        <f>B35</f>
        <v>完成時期が最優先され、現場条件等は考慮されていない</v>
      </c>
      <c r="C51" s="18">
        <f>C35/C$37</f>
        <v>0</v>
      </c>
      <c r="D51" s="18" t="e">
        <f t="shared" ref="D51:H51" si="16">D35/D$37</f>
        <v>#DIV/0!</v>
      </c>
      <c r="E51" s="18">
        <f t="shared" si="16"/>
        <v>0</v>
      </c>
      <c r="F51" s="18">
        <f t="shared" si="16"/>
        <v>0</v>
      </c>
      <c r="G51" s="18">
        <f t="shared" si="16"/>
        <v>0</v>
      </c>
      <c r="H51" s="18">
        <f t="shared" si="16"/>
        <v>0.63157894736842102</v>
      </c>
      <c r="I51" s="58">
        <f t="shared" si="10"/>
        <v>11</v>
      </c>
      <c r="J51">
        <f t="shared" si="11"/>
        <v>12</v>
      </c>
      <c r="K51">
        <f t="shared" si="12"/>
        <v>12</v>
      </c>
    </row>
    <row r="52" spans="1:11" x14ac:dyDescent="0.2">
      <c r="A52" s="6"/>
      <c r="B52" s="4" t="str">
        <f>B34</f>
        <v>準備・後片付け・資材搬入期間等が考慮されていない</v>
      </c>
      <c r="C52" s="18">
        <f>C34/C$37</f>
        <v>8.3333333333333329E-2</v>
      </c>
      <c r="D52" s="18" t="e">
        <f t="shared" ref="D52:H52" si="17">D34/D$37</f>
        <v>#DIV/0!</v>
      </c>
      <c r="E52" s="18">
        <f t="shared" si="17"/>
        <v>0.5</v>
      </c>
      <c r="F52" s="18">
        <f t="shared" si="17"/>
        <v>7.407407407407407E-2</v>
      </c>
      <c r="G52" s="18">
        <f t="shared" si="17"/>
        <v>0.2</v>
      </c>
      <c r="H52" s="18">
        <f t="shared" si="17"/>
        <v>0.26315789473684209</v>
      </c>
      <c r="I52" s="58">
        <f t="shared" si="10"/>
        <v>8</v>
      </c>
      <c r="J52">
        <f t="shared" si="11"/>
        <v>11</v>
      </c>
      <c r="K52">
        <f t="shared" si="12"/>
        <v>10</v>
      </c>
    </row>
    <row r="53" spans="1:11" x14ac:dyDescent="0.2">
      <c r="A53" s="6"/>
      <c r="B53" s="4" t="str">
        <f>B36</f>
        <v>その他</v>
      </c>
      <c r="C53" s="18">
        <f>C36/C$37</f>
        <v>8.3333333333333329E-2</v>
      </c>
      <c r="D53" s="18" t="e">
        <f t="shared" ref="D53:H53" si="18">D36/D$37</f>
        <v>#DIV/0!</v>
      </c>
      <c r="E53" s="18">
        <f t="shared" si="18"/>
        <v>0</v>
      </c>
      <c r="F53" s="18">
        <f t="shared" si="18"/>
        <v>0</v>
      </c>
      <c r="G53" s="18">
        <f t="shared" si="18"/>
        <v>0</v>
      </c>
      <c r="H53" s="18">
        <f t="shared" si="18"/>
        <v>0.10526315789473684</v>
      </c>
      <c r="I53" s="58">
        <f t="shared" si="10"/>
        <v>8</v>
      </c>
      <c r="J53">
        <f t="shared" si="11"/>
        <v>12</v>
      </c>
      <c r="K53">
        <f t="shared" si="12"/>
        <v>12</v>
      </c>
    </row>
    <row r="54" spans="1:11" x14ac:dyDescent="0.2">
      <c r="A54" s="6"/>
      <c r="B54" s="4" t="str">
        <f t="shared" ref="B54" si="19">B37</f>
        <v>＊問題を感じていると回答された方＊</v>
      </c>
      <c r="C54" s="18"/>
      <c r="D54" s="18"/>
      <c r="E54" s="18"/>
      <c r="F54" s="18"/>
      <c r="G54" s="18"/>
      <c r="H54" s="18"/>
    </row>
    <row r="55" spans="1:11" x14ac:dyDescent="0.2">
      <c r="A55" s="6"/>
    </row>
    <row r="56" spans="1:11" x14ac:dyDescent="0.2">
      <c r="A56" s="6"/>
    </row>
    <row r="57" spans="1:11" x14ac:dyDescent="0.2">
      <c r="B57" s="5"/>
      <c r="C57" s="5"/>
      <c r="E57" s="12"/>
    </row>
    <row r="58" spans="1:11" x14ac:dyDescent="0.2">
      <c r="B58" s="5"/>
      <c r="C58" s="5"/>
      <c r="E58" s="12"/>
    </row>
    <row r="59" spans="1:11" x14ac:dyDescent="0.2">
      <c r="B59" s="5"/>
      <c r="C59" s="5"/>
      <c r="E59" s="12"/>
    </row>
    <row r="60" spans="1:11" x14ac:dyDescent="0.2">
      <c r="B60" s="5"/>
      <c r="C60" s="5"/>
      <c r="E60" s="12"/>
    </row>
    <row r="61" spans="1:11" x14ac:dyDescent="0.2">
      <c r="C61" s="5"/>
      <c r="E61" s="7"/>
    </row>
    <row r="62" spans="1:11" x14ac:dyDescent="0.2">
      <c r="E62" s="7"/>
    </row>
  </sheetData>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R195"/>
  <sheetViews>
    <sheetView zoomScaleNormal="100" workbookViewId="0"/>
  </sheetViews>
  <sheetFormatPr defaultRowHeight="13.2" x14ac:dyDescent="0.2"/>
  <cols>
    <col min="1" max="1" width="9" style="4"/>
    <col min="2" max="2" width="18.44140625" style="5" customWidth="1"/>
    <col min="3" max="3" width="11.109375" style="5" customWidth="1"/>
    <col min="4" max="4" width="12.109375" style="4" bestFit="1" customWidth="1"/>
    <col min="5" max="5" width="9" style="4"/>
    <col min="11" max="11" width="17.109375" customWidth="1"/>
  </cols>
  <sheetData>
    <row r="1" spans="1:18" x14ac:dyDescent="0.2">
      <c r="A1" s="6" t="s">
        <v>747</v>
      </c>
    </row>
    <row r="2" spans="1:18" x14ac:dyDescent="0.2">
      <c r="A2" s="6"/>
    </row>
    <row r="3" spans="1:18" x14ac:dyDescent="0.2">
      <c r="A3" s="6"/>
      <c r="K3" s="19" t="s">
        <v>158</v>
      </c>
    </row>
    <row r="4" spans="1:18" x14ac:dyDescent="0.2">
      <c r="A4" s="6"/>
      <c r="C4" s="5" t="s">
        <v>120</v>
      </c>
      <c r="D4" s="4" t="s">
        <v>121</v>
      </c>
      <c r="E4" s="4" t="s">
        <v>122</v>
      </c>
      <c r="F4" t="s">
        <v>123</v>
      </c>
      <c r="G4" t="s">
        <v>124</v>
      </c>
      <c r="H4" t="s">
        <v>23</v>
      </c>
      <c r="I4" t="s">
        <v>125</v>
      </c>
      <c r="K4" s="5"/>
      <c r="L4" s="4" t="s">
        <v>120</v>
      </c>
      <c r="M4" s="4" t="s">
        <v>121</v>
      </c>
      <c r="N4" s="4" t="s">
        <v>122</v>
      </c>
      <c r="O4" t="s">
        <v>123</v>
      </c>
      <c r="P4" t="s">
        <v>124</v>
      </c>
      <c r="Q4" t="s">
        <v>23</v>
      </c>
      <c r="R4" t="s">
        <v>125</v>
      </c>
    </row>
    <row r="5" spans="1:18" ht="39.6" x14ac:dyDescent="0.2">
      <c r="A5" s="6"/>
      <c r="B5" s="5" t="s">
        <v>73</v>
      </c>
      <c r="C5" s="5">
        <f>COUNTIFS(集計用[国土交通省4],$B5)</f>
        <v>5</v>
      </c>
      <c r="D5" s="5">
        <f>COUNTIFS(集計用[農林水産省4],$B5)</f>
        <v>3</v>
      </c>
      <c r="E5" s="5">
        <f>COUNTIFS(集計用[防衛省4],$B5)</f>
        <v>0</v>
      </c>
      <c r="F5" s="5">
        <f>COUNTIFS(集計用[都道府県・政令指定都市4],$B5)</f>
        <v>9</v>
      </c>
      <c r="G5" s="5">
        <f>COUNTIFS(集計用[市区町村4],$B5)</f>
        <v>5</v>
      </c>
      <c r="H5" s="5">
        <f>COUNTIFS(集計用[民間発注者2],$B5)</f>
        <v>11</v>
      </c>
      <c r="I5" s="5">
        <f>COUNTIFS(集計用[PFI事業者3],$B5)</f>
        <v>0</v>
      </c>
      <c r="K5" s="5" t="s">
        <v>73</v>
      </c>
      <c r="L5" s="5">
        <f>COUNTIFS(集計用[国土交通省4],$K5)</f>
        <v>5</v>
      </c>
      <c r="M5" s="5">
        <f>COUNTIFS(集計用[農林水産省4],$K5)</f>
        <v>3</v>
      </c>
      <c r="N5" s="5">
        <f>COUNTIFS(集計用[防衛省4],$K5)</f>
        <v>0</v>
      </c>
      <c r="O5" s="5">
        <f>COUNTIFS(集計用[都道府県・政令指定都市4],$K5)</f>
        <v>9</v>
      </c>
      <c r="P5" s="5">
        <f>COUNTIFS(集計用[市区町村4],$K5)</f>
        <v>5</v>
      </c>
      <c r="Q5" s="5">
        <f>COUNTIFS(集計用[民間発注者2],$K5)</f>
        <v>11</v>
      </c>
      <c r="R5" s="5">
        <f>COUNTIFS(集計用[PFI事業者3],$K5)</f>
        <v>0</v>
      </c>
    </row>
    <row r="6" spans="1:18" ht="39.6" x14ac:dyDescent="0.2">
      <c r="A6" s="6"/>
      <c r="B6" s="5" t="s">
        <v>45</v>
      </c>
      <c r="C6" s="5">
        <f>COUNTIFS(集計用[国土交通省4],$B6)</f>
        <v>12</v>
      </c>
      <c r="D6" s="5">
        <f>COUNTIFS(集計用[農林水産省4],$B6)</f>
        <v>1</v>
      </c>
      <c r="E6" s="5">
        <f>COUNTIFS(集計用[防衛省4],$B6)</f>
        <v>3</v>
      </c>
      <c r="F6" s="5">
        <f>COUNTIFS(集計用[都道府県・政令指定都市4],$B6)</f>
        <v>22</v>
      </c>
      <c r="G6" s="5">
        <f>COUNTIFS(集計用[市区町村4],$B6)</f>
        <v>16</v>
      </c>
      <c r="H6" s="5">
        <f>COUNTIFS(集計用[民間発注者2],$B6)</f>
        <v>6</v>
      </c>
      <c r="I6" s="5">
        <f>COUNTIFS(集計用[PFI事業者3],$B6)</f>
        <v>2</v>
      </c>
      <c r="K6" s="5" t="s">
        <v>45</v>
      </c>
      <c r="L6" s="5">
        <f>COUNTIFS(集計用[国土交通省4],$K6)</f>
        <v>12</v>
      </c>
      <c r="M6" s="5">
        <f>COUNTIFS(集計用[農林水産省4],$K6)</f>
        <v>1</v>
      </c>
      <c r="N6" s="5">
        <f>COUNTIFS(集計用[防衛省4],$K6)</f>
        <v>3</v>
      </c>
      <c r="O6" s="5">
        <f>COUNTIFS(集計用[都道府県・政令指定都市4],$K6)</f>
        <v>22</v>
      </c>
      <c r="P6" s="5">
        <f>COUNTIFS(集計用[市区町村4],$K6)</f>
        <v>16</v>
      </c>
      <c r="Q6" s="5">
        <f>COUNTIFS(集計用[民間発注者2],$K6)</f>
        <v>6</v>
      </c>
      <c r="R6" s="5">
        <f>COUNTIFS(集計用[PFI事業者3],$K6)</f>
        <v>2</v>
      </c>
    </row>
    <row r="7" spans="1:18" ht="39.6" x14ac:dyDescent="0.2">
      <c r="A7" s="6"/>
      <c r="B7" s="5" t="s">
        <v>70</v>
      </c>
      <c r="C7" s="5">
        <f>COUNTIFS(集計用[国土交通省4],$B7)</f>
        <v>0</v>
      </c>
      <c r="D7" s="5">
        <f>COUNTIFS(集計用[農林水産省4],$B7)</f>
        <v>0</v>
      </c>
      <c r="E7" s="5">
        <f>COUNTIFS(集計用[防衛省4],$B7)</f>
        <v>0</v>
      </c>
      <c r="F7" s="5">
        <f>COUNTIFS(集計用[都道府県・政令指定都市4],$B7)</f>
        <v>2</v>
      </c>
      <c r="G7" s="5">
        <f>COUNTIFS(集計用[市区町村4],$B7)</f>
        <v>3</v>
      </c>
      <c r="H7" s="5">
        <f>COUNTIFS(集計用[民間発注者2],$B7)</f>
        <v>10</v>
      </c>
      <c r="I7" s="5">
        <f>COUNTIFS(集計用[PFI事業者3],$B7)</f>
        <v>2</v>
      </c>
      <c r="K7" s="5" t="s">
        <v>70</v>
      </c>
      <c r="L7" s="5">
        <f>COUNTIFS(集計用[国土交通省4],$K7)</f>
        <v>0</v>
      </c>
      <c r="M7" s="5">
        <f>COUNTIFS(集計用[農林水産省4],$K7)</f>
        <v>0</v>
      </c>
      <c r="N7" s="5">
        <f>COUNTIFS(集計用[防衛省4],$K7)</f>
        <v>0</v>
      </c>
      <c r="O7" s="5">
        <f>COUNTIFS(集計用[都道府県・政令指定都市4],$K7)</f>
        <v>2</v>
      </c>
      <c r="P7" s="5">
        <f>COUNTIFS(集計用[市区町村4],$K7)</f>
        <v>3</v>
      </c>
      <c r="Q7" s="5">
        <f>COUNTIFS(集計用[民間発注者2],$K7)</f>
        <v>10</v>
      </c>
      <c r="R7" s="5">
        <f>COUNTIFS(集計用[PFI事業者3],$K7)</f>
        <v>2</v>
      </c>
    </row>
    <row r="8" spans="1:18" x14ac:dyDescent="0.2">
      <c r="A8" s="6"/>
      <c r="B8" s="5" t="s">
        <v>43</v>
      </c>
      <c r="C8" s="5">
        <f>COUNTIFS(集計用[国土交通省4],$B8)</f>
        <v>22</v>
      </c>
      <c r="D8" s="5">
        <f>COUNTIFS(集計用[農林水産省4],$B8)</f>
        <v>35</v>
      </c>
      <c r="E8" s="5">
        <f>COUNTIFS(集計用[防衛省4],$B8)</f>
        <v>36</v>
      </c>
      <c r="F8" s="5">
        <f>COUNTIFS(集計用[都道府県・政令指定都市4],$B8)</f>
        <v>6</v>
      </c>
      <c r="G8" s="5">
        <f>COUNTIFS(集計用[市区町村4],$B8)</f>
        <v>15</v>
      </c>
      <c r="H8" s="5">
        <f>COUNTIFS(集計用[民間発注者2],$B8)</f>
        <v>12</v>
      </c>
      <c r="I8" s="5">
        <f>COUNTIFS(集計用[PFI事業者3],$B8)</f>
        <v>35</v>
      </c>
      <c r="K8" s="5" t="s">
        <v>157</v>
      </c>
      <c r="L8">
        <f>SUM(L5:L7)</f>
        <v>17</v>
      </c>
      <c r="M8">
        <f t="shared" ref="M8:R8" si="0">SUM(M5:M7)</f>
        <v>4</v>
      </c>
      <c r="N8">
        <f t="shared" si="0"/>
        <v>3</v>
      </c>
      <c r="O8">
        <f t="shared" si="0"/>
        <v>33</v>
      </c>
      <c r="P8">
        <f t="shared" si="0"/>
        <v>24</v>
      </c>
      <c r="Q8">
        <f t="shared" si="0"/>
        <v>27</v>
      </c>
      <c r="R8">
        <f t="shared" si="0"/>
        <v>4</v>
      </c>
    </row>
    <row r="9" spans="1:18" x14ac:dyDescent="0.2">
      <c r="A9" s="6"/>
      <c r="B9" s="5" t="s">
        <v>157</v>
      </c>
      <c r="C9" s="5">
        <f>SUM(C5:C8)</f>
        <v>39</v>
      </c>
      <c r="D9" s="5">
        <f t="shared" ref="D9:I9" si="1">SUM(D5:D8)</f>
        <v>39</v>
      </c>
      <c r="E9" s="5">
        <f t="shared" si="1"/>
        <v>39</v>
      </c>
      <c r="F9" s="5">
        <f t="shared" si="1"/>
        <v>39</v>
      </c>
      <c r="G9" s="5">
        <f t="shared" si="1"/>
        <v>39</v>
      </c>
      <c r="H9" s="5">
        <f t="shared" si="1"/>
        <v>39</v>
      </c>
      <c r="I9" s="5">
        <f t="shared" si="1"/>
        <v>39</v>
      </c>
    </row>
    <row r="10" spans="1:18" x14ac:dyDescent="0.2">
      <c r="A10" s="6"/>
    </row>
    <row r="11" spans="1:18" x14ac:dyDescent="0.2">
      <c r="A11" s="6"/>
    </row>
    <row r="12" spans="1:18" x14ac:dyDescent="0.2">
      <c r="A12" s="6"/>
      <c r="C12" s="5" t="s">
        <v>120</v>
      </c>
      <c r="D12" s="4" t="s">
        <v>121</v>
      </c>
      <c r="E12" s="4" t="s">
        <v>122</v>
      </c>
      <c r="F12" t="s">
        <v>123</v>
      </c>
      <c r="G12" t="s">
        <v>124</v>
      </c>
      <c r="H12" t="s">
        <v>23</v>
      </c>
      <c r="I12" t="s">
        <v>125</v>
      </c>
      <c r="K12" s="5"/>
      <c r="L12" s="4" t="s">
        <v>120</v>
      </c>
      <c r="M12" s="4" t="s">
        <v>121</v>
      </c>
      <c r="N12" s="4" t="s">
        <v>122</v>
      </c>
      <c r="O12" t="s">
        <v>123</v>
      </c>
      <c r="P12" t="s">
        <v>124</v>
      </c>
      <c r="Q12" t="s">
        <v>23</v>
      </c>
      <c r="R12" t="s">
        <v>125</v>
      </c>
    </row>
    <row r="13" spans="1:18" ht="39.6" x14ac:dyDescent="0.2">
      <c r="A13" s="6"/>
      <c r="B13" s="5" t="str">
        <f>B5</f>
        <v>（概ね）行われており、問題は感じていない</v>
      </c>
      <c r="C13" s="15">
        <f>C5/C$9</f>
        <v>0.12820512820512819</v>
      </c>
      <c r="D13" s="15">
        <f t="shared" ref="D13:I13" si="2">D5/D$9</f>
        <v>7.6923076923076927E-2</v>
      </c>
      <c r="E13" s="15">
        <f t="shared" si="2"/>
        <v>0</v>
      </c>
      <c r="F13" s="15">
        <f t="shared" si="2"/>
        <v>0.23076923076923078</v>
      </c>
      <c r="G13" s="15">
        <f t="shared" si="2"/>
        <v>0.12820512820512819</v>
      </c>
      <c r="H13" s="15">
        <f t="shared" si="2"/>
        <v>0.28205128205128205</v>
      </c>
      <c r="I13" s="15">
        <f t="shared" si="2"/>
        <v>0</v>
      </c>
      <c r="K13" s="15" t="str">
        <f>K5</f>
        <v>（概ね）行われており、問題は感じていない</v>
      </c>
      <c r="L13" s="14">
        <f t="shared" ref="L13:R15" si="3">L5/L$8</f>
        <v>0.29411764705882354</v>
      </c>
      <c r="M13" s="14">
        <f t="shared" si="3"/>
        <v>0.75</v>
      </c>
      <c r="N13" s="14">
        <f t="shared" si="3"/>
        <v>0</v>
      </c>
      <c r="O13" s="14">
        <f t="shared" si="3"/>
        <v>0.27272727272727271</v>
      </c>
      <c r="P13" s="14">
        <f t="shared" si="3"/>
        <v>0.20833333333333334</v>
      </c>
      <c r="Q13" s="14">
        <f t="shared" si="3"/>
        <v>0.40740740740740738</v>
      </c>
      <c r="R13" s="14">
        <f t="shared" si="3"/>
        <v>0</v>
      </c>
    </row>
    <row r="14" spans="1:18" ht="39.6" x14ac:dyDescent="0.2">
      <c r="A14" s="6"/>
      <c r="B14" s="5" t="str">
        <f t="shared" ref="B14:B17" si="4">B6</f>
        <v>（概ね）行われているが、問題も感じている</v>
      </c>
      <c r="C14" s="15">
        <f>C6/C$9</f>
        <v>0.30769230769230771</v>
      </c>
      <c r="D14" s="15">
        <f t="shared" ref="D14:I16" si="5">D6/D$9</f>
        <v>2.564102564102564E-2</v>
      </c>
      <c r="E14" s="15">
        <f t="shared" si="5"/>
        <v>7.6923076923076927E-2</v>
      </c>
      <c r="F14" s="15">
        <f t="shared" si="5"/>
        <v>0.5641025641025641</v>
      </c>
      <c r="G14" s="15">
        <f t="shared" si="5"/>
        <v>0.41025641025641024</v>
      </c>
      <c r="H14" s="15">
        <f t="shared" si="5"/>
        <v>0.15384615384615385</v>
      </c>
      <c r="I14" s="15">
        <f t="shared" si="5"/>
        <v>5.128205128205128E-2</v>
      </c>
      <c r="K14" s="15" t="str">
        <f t="shared" ref="K14:K16" si="6">K6</f>
        <v>（概ね）行われているが、問題も感じている</v>
      </c>
      <c r="L14" s="14">
        <f t="shared" si="3"/>
        <v>0.70588235294117652</v>
      </c>
      <c r="M14" s="14">
        <f t="shared" si="3"/>
        <v>0.25</v>
      </c>
      <c r="N14" s="14">
        <f t="shared" si="3"/>
        <v>1</v>
      </c>
      <c r="O14" s="14">
        <f t="shared" si="3"/>
        <v>0.66666666666666663</v>
      </c>
      <c r="P14" s="14">
        <f t="shared" si="3"/>
        <v>0.66666666666666663</v>
      </c>
      <c r="Q14" s="14">
        <f t="shared" si="3"/>
        <v>0.22222222222222221</v>
      </c>
      <c r="R14" s="14">
        <f t="shared" si="3"/>
        <v>0.5</v>
      </c>
    </row>
    <row r="15" spans="1:18" ht="39.6" x14ac:dyDescent="0.2">
      <c r="A15" s="6"/>
      <c r="B15" s="5" t="str">
        <f t="shared" si="4"/>
        <v>（あまり）行われていない（問題を感じている）</v>
      </c>
      <c r="C15" s="15">
        <f>C7/C$9</f>
        <v>0</v>
      </c>
      <c r="D15" s="15">
        <f t="shared" si="5"/>
        <v>0</v>
      </c>
      <c r="E15" s="15">
        <f t="shared" si="5"/>
        <v>0</v>
      </c>
      <c r="F15" s="15">
        <f t="shared" si="5"/>
        <v>5.128205128205128E-2</v>
      </c>
      <c r="G15" s="15">
        <f t="shared" si="5"/>
        <v>7.6923076923076927E-2</v>
      </c>
      <c r="H15" s="15">
        <f t="shared" si="5"/>
        <v>0.25641025641025639</v>
      </c>
      <c r="I15" s="15">
        <f t="shared" si="5"/>
        <v>5.128205128205128E-2</v>
      </c>
      <c r="K15" s="15" t="str">
        <f t="shared" si="6"/>
        <v>（あまり）行われていない（問題を感じている）</v>
      </c>
      <c r="L15" s="14">
        <f t="shared" si="3"/>
        <v>0</v>
      </c>
      <c r="M15" s="14">
        <f t="shared" si="3"/>
        <v>0</v>
      </c>
      <c r="N15" s="14">
        <f t="shared" si="3"/>
        <v>0</v>
      </c>
      <c r="O15" s="14">
        <f t="shared" si="3"/>
        <v>6.0606060606060608E-2</v>
      </c>
      <c r="P15" s="14">
        <f t="shared" si="3"/>
        <v>0.125</v>
      </c>
      <c r="Q15" s="14">
        <f t="shared" si="3"/>
        <v>0.37037037037037035</v>
      </c>
      <c r="R15" s="14">
        <f t="shared" si="3"/>
        <v>0.5</v>
      </c>
    </row>
    <row r="16" spans="1:18" x14ac:dyDescent="0.2">
      <c r="A16" s="6"/>
      <c r="B16" s="5" t="str">
        <f t="shared" si="4"/>
        <v>受注実績なく不明</v>
      </c>
      <c r="C16" s="15">
        <f>C8/C$9</f>
        <v>0.5641025641025641</v>
      </c>
      <c r="D16" s="15">
        <f t="shared" si="5"/>
        <v>0.89743589743589747</v>
      </c>
      <c r="E16" s="15">
        <f t="shared" si="5"/>
        <v>0.92307692307692313</v>
      </c>
      <c r="F16" s="15">
        <f t="shared" si="5"/>
        <v>0.15384615384615385</v>
      </c>
      <c r="G16" s="15">
        <f t="shared" si="5"/>
        <v>0.38461538461538464</v>
      </c>
      <c r="H16" s="15">
        <f t="shared" si="5"/>
        <v>0.30769230769230771</v>
      </c>
      <c r="I16" s="15">
        <f t="shared" si="5"/>
        <v>0.89743589743589747</v>
      </c>
      <c r="K16" s="15" t="str">
        <f t="shared" si="6"/>
        <v>計</v>
      </c>
      <c r="L16" s="14">
        <f>SUM(L13:L15)</f>
        <v>1</v>
      </c>
      <c r="M16" s="14">
        <f t="shared" ref="M16:R16" si="7">SUM(M13:M15)</f>
        <v>1</v>
      </c>
      <c r="N16" s="14">
        <f t="shared" si="7"/>
        <v>1</v>
      </c>
      <c r="O16" s="14">
        <f t="shared" si="7"/>
        <v>1</v>
      </c>
      <c r="P16" s="14">
        <f t="shared" si="7"/>
        <v>1</v>
      </c>
      <c r="Q16" s="14">
        <f t="shared" si="7"/>
        <v>0.99999999999999989</v>
      </c>
      <c r="R16" s="14">
        <f t="shared" si="7"/>
        <v>1</v>
      </c>
    </row>
    <row r="17" spans="1:9" x14ac:dyDescent="0.2">
      <c r="A17" s="6"/>
      <c r="B17" s="5" t="str">
        <f t="shared" si="4"/>
        <v>計</v>
      </c>
      <c r="C17" s="15">
        <f>SUM(C13:C16)</f>
        <v>1</v>
      </c>
      <c r="D17" s="15">
        <f t="shared" ref="D17:I17" si="8">SUM(D13:D16)</f>
        <v>1</v>
      </c>
      <c r="E17" s="15">
        <f t="shared" si="8"/>
        <v>1</v>
      </c>
      <c r="F17" s="15">
        <f t="shared" si="8"/>
        <v>1</v>
      </c>
      <c r="G17" s="15">
        <f t="shared" si="8"/>
        <v>1</v>
      </c>
      <c r="H17" s="15">
        <f t="shared" si="8"/>
        <v>1</v>
      </c>
      <c r="I17" s="15">
        <f t="shared" si="8"/>
        <v>1</v>
      </c>
    </row>
    <row r="18" spans="1:9" x14ac:dyDescent="0.2">
      <c r="A18" s="6"/>
    </row>
    <row r="19" spans="1:9" x14ac:dyDescent="0.2">
      <c r="A19" s="6"/>
    </row>
    <row r="21" spans="1:9" x14ac:dyDescent="0.2">
      <c r="A21" s="6" t="s">
        <v>748</v>
      </c>
    </row>
    <row r="22" spans="1:9" x14ac:dyDescent="0.2">
      <c r="A22" s="6"/>
    </row>
    <row r="23" spans="1:9" x14ac:dyDescent="0.2">
      <c r="A23" s="6"/>
      <c r="C23" s="4" t="s">
        <v>120</v>
      </c>
      <c r="D23" s="4" t="s">
        <v>121</v>
      </c>
      <c r="E23" s="4" t="s">
        <v>122</v>
      </c>
      <c r="F23" t="s">
        <v>123</v>
      </c>
      <c r="G23" t="s">
        <v>124</v>
      </c>
      <c r="H23" t="s">
        <v>23</v>
      </c>
      <c r="I23" t="s">
        <v>243</v>
      </c>
    </row>
    <row r="24" spans="1:9" ht="39.6" x14ac:dyDescent="0.2">
      <c r="A24" s="19"/>
      <c r="B24" s="5" t="s">
        <v>256</v>
      </c>
      <c r="C24" s="5">
        <f>COUNTIFS(集計用[（国土交通省）「（概ね）行われているが、問題も感じている」、「（あまり）行われていない（問題を感じている）」と回答された方に伺います。契約変更を行うに当たり、問題と感じていることをお答えください。],"*"&amp;$B24&amp;"*")</f>
        <v>2</v>
      </c>
      <c r="D24" s="5">
        <f>COUNTIFS(集計用[（農林水産省）「（概ね）行われているが、問題も感じている」、「（あまり）行われていない（問題を感じている）」と回答された方に伺います。契約変更を行うに当たり、問題と感じていることをお答えください。],"*"&amp;$B24&amp;"*")</f>
        <v>0</v>
      </c>
      <c r="E24" s="5">
        <f>COUNTIFS(集計用[（防衛省）「（概ね）行われているが、問題も感じている」、「（あまり）行われていない（問題を感じている）」と回答された方に伺います。契約変更を行うに当たり、問題と感じていることをお答えください。],"*"&amp;$B24&amp;"*")</f>
        <v>1</v>
      </c>
      <c r="F24"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24&amp;"*")</f>
        <v>11</v>
      </c>
      <c r="G24" s="5">
        <f>COUNTIFS(集計用[（市区町村）「（概ね）行われているが、問題も感じている」、「（あまり）行われていない（問題を感じている）」と回答された方に伺います。契約変更を行うに当たり、問題と感じていることをお答えください。],"*"&amp;$B24&amp;"*")</f>
        <v>10</v>
      </c>
      <c r="H24" s="5">
        <f>COUNTIFS(集計用[（民間発注者）「（概ね）行われているが、問題も感じている」、「（あまり）行われていない（問題を感じている）」と回答された方に伺います。契約変更を行うに当たり、問題と感じていることをお答えください。],"*"&amp;$B24&amp;"*")</f>
        <v>14</v>
      </c>
      <c r="I24">
        <f t="shared" ref="I24:I30" si="9">SUM(C24:H24)</f>
        <v>38</v>
      </c>
    </row>
    <row r="25" spans="1:9" ht="39.6" x14ac:dyDescent="0.2">
      <c r="A25" s="6"/>
      <c r="B25" s="5" t="s">
        <v>137</v>
      </c>
      <c r="C25" s="5">
        <f>COUNTIFS(集計用[（国土交通省）「（概ね）行われているが、問題も感じている」、「（あまり）行われていない（問題を感じている）」と回答された方に伺います。契約変更を行うに当たり、問題と感じていることをお答えください。],"*"&amp;$B25&amp;"*")</f>
        <v>3</v>
      </c>
      <c r="D25" s="5">
        <f>COUNTIFS(集計用[（農林水産省）「（概ね）行われているが、問題も感じている」、「（あまり）行われていない（問題を感じている）」と回答された方に伺います。契約変更を行うに当たり、問題と感じていることをお答えください。],"*"&amp;$B25&amp;"*")</f>
        <v>0</v>
      </c>
      <c r="E25" s="5">
        <f>COUNTIFS(集計用[（防衛省）「（概ね）行われているが、問題も感じている」、「（あまり）行われていない（問題を感じている）」と回答された方に伺います。契約変更を行うに当たり、問題と感じていることをお答えください。],"*"&amp;$B25&amp;"*")</f>
        <v>1</v>
      </c>
      <c r="F25"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25&amp;"*")</f>
        <v>17</v>
      </c>
      <c r="G25" s="5">
        <f>COUNTIFS(集計用[（市区町村）「（概ね）行われているが、問題も感じている」、「（あまり）行われていない（問題を感じている）」と回答された方に伺います。契約変更を行うに当たり、問題と感じていることをお答えください。],"*"&amp;$B25&amp;"*")</f>
        <v>12</v>
      </c>
      <c r="H25" s="5">
        <f>COUNTIFS(集計用[（民間発注者）「（概ね）行われているが、問題も感じている」、「（あまり）行われていない（問題を感じている）」と回答された方に伺います。契約変更を行うに当たり、問題と感じていることをお答えください。],"*"&amp;$B25&amp;"*")</f>
        <v>5</v>
      </c>
      <c r="I25">
        <f t="shared" si="9"/>
        <v>38</v>
      </c>
    </row>
    <row r="26" spans="1:9" ht="26.4" x14ac:dyDescent="0.2">
      <c r="A26" s="6"/>
      <c r="B26" s="5" t="s">
        <v>297</v>
      </c>
      <c r="C26" s="5">
        <f>COUNTIFS(集計用[（国土交通省）「（概ね）行われているが、問題も感じている」、「（あまり）行われていない（問題を感じている）」と回答された方に伺います。契約変更を行うに当たり、問題と感じていることをお答えください。],"*"&amp;$B26&amp;"*")</f>
        <v>9</v>
      </c>
      <c r="D26" s="5">
        <f>COUNTIFS(集計用[（農林水産省）「（概ね）行われているが、問題も感じている」、「（あまり）行われていない（問題を感じている）」と回答された方に伺います。契約変更を行うに当たり、問題と感じていることをお答えください。],"*"&amp;$B26&amp;"*")</f>
        <v>1</v>
      </c>
      <c r="E26" s="5">
        <f>COUNTIFS(集計用[（防衛省）「（概ね）行われているが、問題も感じている」、「（あまり）行われていない（問題を感じている）」と回答された方に伺います。契約変更を行うに当たり、問題と感じていることをお答えください。],"*"&amp;$B26&amp;"*")</f>
        <v>2</v>
      </c>
      <c r="F26"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26&amp;"*")</f>
        <v>16</v>
      </c>
      <c r="G26" s="5">
        <f>COUNTIFS(集計用[（市区町村）「（概ね）行われているが、問題も感じている」、「（あまり）行われていない（問題を感じている）」と回答された方に伺います。契約変更を行うに当たり、問題と感じていることをお答えください。],"*"&amp;$B26&amp;"*")</f>
        <v>9</v>
      </c>
      <c r="H26" s="5">
        <f>COUNTIFS(集計用[（民間発注者）「（概ね）行われているが、問題も感じている」、「（あまり）行われていない（問題を感じている）」と回答された方に伺います。契約変更を行うに当たり、問題と感じていることをお答えください。],"*"&amp;$B26&amp;"*")</f>
        <v>0</v>
      </c>
      <c r="I26">
        <f t="shared" si="9"/>
        <v>37</v>
      </c>
    </row>
    <row r="27" spans="1:9" ht="39.6" x14ac:dyDescent="0.2">
      <c r="A27" s="6"/>
      <c r="B27" s="5" t="s">
        <v>159</v>
      </c>
      <c r="C27" s="5">
        <f>COUNTIFS(集計用[（国土交通省）「（概ね）行われているが、問題も感じている」、「（あまり）行われていない（問題を感じている）」と回答された方に伺います。契約変更を行うに当たり、問題と感じていることをお答えください。],"*"&amp;$B27&amp;"*")</f>
        <v>8</v>
      </c>
      <c r="D27" s="5">
        <f>COUNTIFS(集計用[（農林水産省）「（概ね）行われているが、問題も感じている」、「（あまり）行われていない（問題を感じている）」と回答された方に伺います。契約変更を行うに当たり、問題と感じていることをお答えください。],"*"&amp;$B27&amp;"*")</f>
        <v>0</v>
      </c>
      <c r="E27" s="5">
        <f>COUNTIFS(集計用[（防衛省）「（概ね）行われているが、問題も感じている」、「（あまり）行われていない（問題を感じている）」と回答された方に伺います。契約変更を行うに当たり、問題と感じていることをお答えください。],"*"&amp;$B27&amp;"*")</f>
        <v>1</v>
      </c>
      <c r="F27"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27&amp;"*")</f>
        <v>14</v>
      </c>
      <c r="G27" s="5">
        <f>COUNTIFS(集計用[（市区町村）「（概ね）行われているが、問題も感じている」、「（あまり）行われていない（問題を感じている）」と回答された方に伺います。契約変更を行うに当たり、問題と感じていることをお答えください。],"*"&amp;$B27&amp;"*")</f>
        <v>9</v>
      </c>
      <c r="H27" s="5">
        <f>COUNTIFS(集計用[（民間発注者）「（概ね）行われているが、問題も感じている」、「（あまり）行われていない（問題を感じている）」と回答された方に伺います。契約変更を行うに当たり、問題と感じていることをお答えください。],"*"&amp;$B27&amp;"*")</f>
        <v>6</v>
      </c>
      <c r="I27">
        <f>SUM(C27:H27)</f>
        <v>38</v>
      </c>
    </row>
    <row r="28" spans="1:9" ht="26.4" x14ac:dyDescent="0.2">
      <c r="A28" s="6"/>
      <c r="B28" s="5" t="s">
        <v>160</v>
      </c>
      <c r="C28" s="5">
        <f>COUNTIFS(集計用[（国土交通省）「（概ね）行われているが、問題も感じている」、「（あまり）行われていない（問題を感じている）」と回答された方に伺います。契約変更を行うに当たり、問題と感じていることをお答えください。],"*"&amp;$B28&amp;"*")</f>
        <v>8</v>
      </c>
      <c r="D28" s="5">
        <f>COUNTIFS(集計用[（農林水産省）「（概ね）行われているが、問題も感じている」、「（あまり）行われていない（問題を感じている）」と回答された方に伺います。契約変更を行うに当たり、問題と感じていることをお答えください。],"*"&amp;$B28&amp;"*")</f>
        <v>0</v>
      </c>
      <c r="E28" s="5">
        <f>COUNTIFS(集計用[（防衛省）「（概ね）行われているが、問題も感じている」、「（あまり）行われていない（問題を感じている）」と回答された方に伺います。契約変更を行うに当たり、問題と感じていることをお答えください。],"*"&amp;$B28&amp;"*")</f>
        <v>1</v>
      </c>
      <c r="F28"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28&amp;"*")</f>
        <v>15</v>
      </c>
      <c r="G28" s="5">
        <f>COUNTIFS(集計用[（市区町村）「（概ね）行われているが、問題も感じている」、「（あまり）行われていない（問題を感じている）」と回答された方に伺います。契約変更を行うに当たり、問題と感じていることをお答えください。],"*"&amp;$B28&amp;"*")</f>
        <v>9</v>
      </c>
      <c r="H28" s="5">
        <f>COUNTIFS(集計用[（民間発注者）「（概ね）行われているが、問題も感じている」、「（あまり）行われていない（問題を感じている）」と回答された方に伺います。契約変更を行うに当たり、問題と感じていることをお答えください。],"*"&amp;$B28&amp;"*")</f>
        <v>4</v>
      </c>
      <c r="I28">
        <f t="shared" si="9"/>
        <v>37</v>
      </c>
    </row>
    <row r="29" spans="1:9" ht="26.4" x14ac:dyDescent="0.2">
      <c r="A29" s="19"/>
      <c r="B29" s="5" t="s">
        <v>254</v>
      </c>
      <c r="C29" s="5">
        <f>COUNTIFS(集計用[（国土交通省）「（概ね）行われているが、問題も感じている」、「（あまり）行われていない（問題を感じている）」と回答された方に伺います。契約変更を行うに当たり、問題と感じていることをお答えください。],"*"&amp;$B29&amp;"*")</f>
        <v>4</v>
      </c>
      <c r="D29" s="5">
        <f>COUNTIFS(集計用[（農林水産省）「（概ね）行われているが、問題も感じている」、「（あまり）行われていない（問題を感じている）」と回答された方に伺います。契約変更を行うに当たり、問題と感じていることをお答えください。],"*"&amp;$B29&amp;"*")</f>
        <v>0</v>
      </c>
      <c r="E29" s="5">
        <f>COUNTIFS(集計用[（防衛省）「（概ね）行われているが、問題も感じている」、「（あまり）行われていない（問題を感じている）」と回答された方に伺います。契約変更を行うに当たり、問題と感じていることをお答えください。],"*"&amp;$B29&amp;"*")</f>
        <v>1</v>
      </c>
      <c r="F29"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29&amp;"*")</f>
        <v>11</v>
      </c>
      <c r="G29" s="5">
        <f>COUNTIFS(集計用[（市区町村）「（概ね）行われているが、問題も感じている」、「（あまり）行われていない（問題を感じている）」と回答された方に伺います。契約変更を行うに当たり、問題と感じていることをお答えください。],"*"&amp;$B29&amp;"*")</f>
        <v>8</v>
      </c>
      <c r="H29" s="5">
        <f>COUNTIFS(集計用[（民間発注者）「（概ね）行われているが、問題も感じている」、「（あまり）行われていない（問題を感じている）」と回答された方に伺います。契約変更を行うに当たり、問題と感じていることをお答えください。],"*"&amp;$B29&amp;"*")</f>
        <v>6</v>
      </c>
      <c r="I29">
        <f t="shared" si="9"/>
        <v>30</v>
      </c>
    </row>
    <row r="30" spans="1:9" ht="26.4" x14ac:dyDescent="0.2">
      <c r="A30" s="19"/>
      <c r="B30" s="5" t="s">
        <v>257</v>
      </c>
      <c r="C30" s="5">
        <f>COUNTIFS(集計用[（国土交通省）「（概ね）行われているが、問題も感じている」、「（あまり）行われていない（問題を感じている）」と回答された方に伺います。契約変更を行うに当たり、問題と感じていることをお答えください。],"*"&amp;$B30&amp;"*")</f>
        <v>1</v>
      </c>
      <c r="D30" s="5">
        <f>COUNTIFS(集計用[（農林水産省）「（概ね）行われているが、問題も感じている」、「（あまり）行われていない（問題を感じている）」と回答された方に伺います。契約変更を行うに当たり、問題と感じていることをお答えください。],"*"&amp;$B30&amp;"*")</f>
        <v>0</v>
      </c>
      <c r="E30" s="5">
        <f>COUNTIFS(集計用[（防衛省）「（概ね）行われているが、問題も感じている」、「（あまり）行われていない（問題を感じている）」と回答された方に伺います。契約変更を行うに当たり、問題と感じていることをお答えください。],"*"&amp;$B30&amp;"*")</f>
        <v>0</v>
      </c>
      <c r="F30"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30&amp;"*")</f>
        <v>8</v>
      </c>
      <c r="G30" s="5">
        <f>COUNTIFS(集計用[（市区町村）「（概ね）行われているが、問題も感じている」、「（あまり）行われていない（問題を感じている）」と回答された方に伺います。契約変更を行うに当たり、問題と感じていることをお答えください。],"*"&amp;$B30&amp;"*")</f>
        <v>4</v>
      </c>
      <c r="H30" s="5">
        <f>COUNTIFS(集計用[（民間発注者）「（概ね）行われているが、問題も感じている」、「（あまり）行われていない（問題を感じている）」と回答された方に伺います。契約変更を行うに当たり、問題と感じていることをお答えください。],"*"&amp;$B30&amp;"*")</f>
        <v>11</v>
      </c>
      <c r="I30">
        <f t="shared" si="9"/>
        <v>24</v>
      </c>
    </row>
    <row r="31" spans="1:9" ht="39.6" x14ac:dyDescent="0.2">
      <c r="A31" s="19"/>
      <c r="B31" s="5" t="s">
        <v>255</v>
      </c>
      <c r="C31" s="5">
        <f>COUNTIFS(集計用[（国土交通省）「（概ね）行われているが、問題も感じている」、「（あまり）行われていない（問題を感じている）」と回答された方に伺います。契約変更を行うに当たり、問題と感じていることをお答えください。],"*"&amp;$B31&amp;"*")</f>
        <v>4</v>
      </c>
      <c r="D31" s="5">
        <f>COUNTIFS(集計用[（農林水産省）「（概ね）行われているが、問題も感じている」、「（あまり）行われていない（問題を感じている）」と回答された方に伺います。契約変更を行うに当たり、問題と感じていることをお答えください。],"*"&amp;$B31&amp;"*")</f>
        <v>0</v>
      </c>
      <c r="E31" s="5">
        <f>COUNTIFS(集計用[（防衛省）「（概ね）行われているが、問題も感じている」、「（あまり）行われていない（問題を感じている）」と回答された方に伺います。契約変更を行うに当たり、問題と感じていることをお答えください。],"*"&amp;$B31&amp;"*")</f>
        <v>1</v>
      </c>
      <c r="F31"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31&amp;"*")</f>
        <v>11</v>
      </c>
      <c r="G31" s="5">
        <f>COUNTIFS(集計用[（市区町村）「（概ね）行われているが、問題も感じている」、「（あまり）行われていない（問題を感じている）」と回答された方に伺います。契約変更を行うに当たり、問題と感じていることをお答えください。],"*"&amp;$B31&amp;"*")</f>
        <v>7</v>
      </c>
      <c r="H31" s="5">
        <f>COUNTIFS(集計用[（民間発注者）「（概ね）行われているが、問題も感じている」、「（あまり）行われていない（問題を感じている）」と回答された方に伺います。契約変更を行うに当たり、問題と感じていることをお答えください。],"*"&amp;$B31&amp;"*")</f>
        <v>5</v>
      </c>
      <c r="I31">
        <f>SUM(C31:H31)</f>
        <v>28</v>
      </c>
    </row>
    <row r="32" spans="1:9" ht="26.4" x14ac:dyDescent="0.2">
      <c r="A32" s="19" t="s">
        <v>586</v>
      </c>
      <c r="B32" s="5" t="s">
        <v>253</v>
      </c>
      <c r="C32" s="5">
        <f>COUNTIFS(集計用[（国土交通省）「（概ね）行われているが、問題も感じている」、「（あまり）行われていない（問題を感じている）」と回答された方に伺います。契約変更を行うに当たり、問題と感じていることをお答えください。],"*"&amp;$B32&amp;"*")</f>
        <v>6</v>
      </c>
      <c r="D32" s="5">
        <f>COUNTIFS(集計用[（農林水産省）「（概ね）行われているが、問題も感じている」、「（あまり）行われていない（問題を感じている）」と回答された方に伺います。契約変更を行うに当たり、問題と感じていることをお答えください。],"*"&amp;$B32&amp;"*")</f>
        <v>0</v>
      </c>
      <c r="E32" s="5">
        <f>COUNTIFS(集計用[（防衛省）「（概ね）行われているが、問題も感じている」、「（あまり）行われていない（問題を感じている）」と回答された方に伺います。契約変更を行うに当たり、問題と感じていることをお答えください。],"*"&amp;$B32&amp;"*")</f>
        <v>0</v>
      </c>
      <c r="F32"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32&amp;"*")</f>
        <v>9</v>
      </c>
      <c r="G32" s="5">
        <f>COUNTIFS(集計用[（市区町村）「（概ね）行われているが、問題も感じている」、「（あまり）行われていない（問題を感じている）」と回答された方に伺います。契約変更を行うに当たり、問題と感じていることをお答えください。],"*"&amp;$B32&amp;"*")</f>
        <v>4</v>
      </c>
      <c r="H32" s="5">
        <f>COUNTIFS(集計用[（民間発注者）「（概ね）行われているが、問題も感じている」、「（あまり）行われていない（問題を感じている）」と回答された方に伺います。契約変更を行うに当たり、問題と感じていることをお答えください。],"*"&amp;$A32&amp;"*")</f>
        <v>6</v>
      </c>
      <c r="I32">
        <f t="shared" ref="I32:I33" si="10">SUM(C32:H32)</f>
        <v>25</v>
      </c>
    </row>
    <row r="33" spans="1:11" x14ac:dyDescent="0.2">
      <c r="A33" s="19"/>
      <c r="B33" s="5" t="s">
        <v>552</v>
      </c>
      <c r="C33" s="5">
        <f>COUNTIFS(集計用[（国土交通省）「（概ね）行われているが、問題も感じている」、「（あまり）行われていない（問題を感じている）」と回答された方に伺います。契約変更を行うに当たり、問題と感じていることをお答えください。],"*"&amp;$B33&amp;"*")</f>
        <v>1</v>
      </c>
      <c r="D33" s="5">
        <f>COUNTIFS(集計用[（農林水産省）「（概ね）行われているが、問題も感じている」、「（あまり）行われていない（問題を感じている）」と回答された方に伺います。契約変更を行うに当たり、問題と感じていることをお答えください。],"*"&amp;$B33&amp;"*")</f>
        <v>0</v>
      </c>
      <c r="E33" s="5">
        <f>COUNTIFS(集計用[（防衛省）「（概ね）行われているが、問題も感じている」、「（あまり）行われていない（問題を感じている）」と回答された方に伺います。契約変更を行うに当たり、問題と感じていることをお答えください。],"*"&amp;$B33&amp;"*")</f>
        <v>0</v>
      </c>
      <c r="F33" s="5">
        <f>COUNTIFS(集計用[（都道府県・政令指定都市）「（概ね）行われているが、問題も感じている」、「（あまり）行われていない（問題を感じている）」と回答された方に伺います。契約変更を行うに当たり、問題と感じていることをお答えください。],"*"&amp;$B33&amp;"*")</f>
        <v>2</v>
      </c>
      <c r="G33" s="5">
        <f>COUNTIFS(集計用[（市区町村）「（概ね）行われているが、問題も感じている」、「（あまり）行われていない（問題を感じている）」と回答された方に伺います。契約変更を行うに当たり、問題と感じていることをお答えください。],"*"&amp;$B33&amp;"*")</f>
        <v>0</v>
      </c>
      <c r="H33" s="5">
        <f>COUNTIFS(集計用[（民間発注者）「（概ね）行われているが、問題も感じている」、「（あまり）行われていない（問題を感じている）」と回答された方に伺います。契約変更を行うに当たり、問題と感じていることをお答えください。],"*"&amp;$B33&amp;"*")</f>
        <v>3</v>
      </c>
      <c r="I33">
        <f t="shared" si="10"/>
        <v>6</v>
      </c>
    </row>
    <row r="34" spans="1:11" ht="26.4" x14ac:dyDescent="0.2">
      <c r="A34" s="6"/>
      <c r="B34" s="5" t="s">
        <v>290</v>
      </c>
      <c r="C34" s="5">
        <f t="shared" ref="C34:H34" si="11">SUM(C6:C7)</f>
        <v>12</v>
      </c>
      <c r="D34" s="5">
        <f t="shared" si="11"/>
        <v>1</v>
      </c>
      <c r="E34" s="5">
        <f t="shared" si="11"/>
        <v>3</v>
      </c>
      <c r="F34" s="5">
        <f t="shared" si="11"/>
        <v>24</v>
      </c>
      <c r="G34" s="5">
        <f t="shared" si="11"/>
        <v>19</v>
      </c>
      <c r="H34" s="5">
        <f t="shared" si="11"/>
        <v>16</v>
      </c>
    </row>
    <row r="35" spans="1:11" x14ac:dyDescent="0.2">
      <c r="A35" s="6"/>
    </row>
    <row r="36" spans="1:11" x14ac:dyDescent="0.2">
      <c r="A36" s="6"/>
    </row>
    <row r="37" spans="1:11" x14ac:dyDescent="0.2">
      <c r="A37" s="6"/>
    </row>
    <row r="38" spans="1:11" x14ac:dyDescent="0.2">
      <c r="A38" s="6"/>
      <c r="C38" s="4" t="s">
        <v>120</v>
      </c>
      <c r="D38" s="4" t="s">
        <v>121</v>
      </c>
      <c r="E38" s="4" t="s">
        <v>122</v>
      </c>
      <c r="F38" t="s">
        <v>123</v>
      </c>
      <c r="G38" t="s">
        <v>124</v>
      </c>
      <c r="H38" t="s">
        <v>23</v>
      </c>
    </row>
    <row r="39" spans="1:11" ht="39.6" x14ac:dyDescent="0.2">
      <c r="A39" s="6"/>
      <c r="B39" s="5" t="str">
        <f t="shared" ref="B39:B49" si="12">B24</f>
        <v>予算がないとの理由等で変更に応じてもらえない</v>
      </c>
      <c r="C39" s="20">
        <f t="shared" ref="C39:C48" si="13">C24/C$34</f>
        <v>0.16666666666666666</v>
      </c>
      <c r="D39" s="20">
        <f t="shared" ref="D39:H39" si="14">D24/D$34</f>
        <v>0</v>
      </c>
      <c r="E39" s="20">
        <f t="shared" si="14"/>
        <v>0.33333333333333331</v>
      </c>
      <c r="F39" s="20">
        <f t="shared" si="14"/>
        <v>0.45833333333333331</v>
      </c>
      <c r="G39" s="20">
        <f t="shared" si="14"/>
        <v>0.52631578947368418</v>
      </c>
      <c r="H39" s="20">
        <f t="shared" si="14"/>
        <v>0.875</v>
      </c>
      <c r="I39" s="60">
        <f>RANK(C39,$C$39:$C$48,0)</f>
        <v>8</v>
      </c>
      <c r="J39" s="60">
        <f>RANK(F39,$F$39:$F$48,0)</f>
        <v>5</v>
      </c>
      <c r="K39" s="60">
        <f>RANK(G39,$G$39:$G$48,0)</f>
        <v>2</v>
      </c>
    </row>
    <row r="40" spans="1:11" ht="39.6" x14ac:dyDescent="0.2">
      <c r="A40" s="6"/>
      <c r="B40" s="5" t="str">
        <f t="shared" si="12"/>
        <v>現場条件と発注者の積算が整合していない</v>
      </c>
      <c r="C40" s="20">
        <f t="shared" si="13"/>
        <v>0.25</v>
      </c>
      <c r="D40" s="20">
        <f t="shared" ref="D40:H48" si="15">D25/D$34</f>
        <v>0</v>
      </c>
      <c r="E40" s="20">
        <f t="shared" si="15"/>
        <v>0.33333333333333331</v>
      </c>
      <c r="F40" s="20">
        <f t="shared" si="15"/>
        <v>0.70833333333333337</v>
      </c>
      <c r="G40" s="20">
        <f t="shared" si="15"/>
        <v>0.63157894736842102</v>
      </c>
      <c r="H40" s="20">
        <f t="shared" si="15"/>
        <v>0.3125</v>
      </c>
      <c r="I40" s="60">
        <f>RANK(C40,$C$39:$C$48,0)</f>
        <v>7</v>
      </c>
      <c r="J40" s="60">
        <f t="shared" ref="J40:J48" si="16">RANK(F40,$F$39:$F$48,0)</f>
        <v>1</v>
      </c>
      <c r="K40" s="60">
        <f t="shared" ref="K40:K48" si="17">RANK(G40,$G$39:$G$48,0)</f>
        <v>1</v>
      </c>
    </row>
    <row r="41" spans="1:11" ht="26.4" x14ac:dyDescent="0.2">
      <c r="A41" s="6"/>
      <c r="B41" s="5" t="str">
        <f t="shared" si="12"/>
        <v>変更金額に落札率を乗じられてしまう</v>
      </c>
      <c r="C41" s="20">
        <f t="shared" si="13"/>
        <v>0.75</v>
      </c>
      <c r="D41" s="20">
        <f t="shared" si="15"/>
        <v>1</v>
      </c>
      <c r="E41" s="20">
        <f t="shared" si="15"/>
        <v>0.66666666666666663</v>
      </c>
      <c r="F41" s="20">
        <f t="shared" si="15"/>
        <v>0.66666666666666663</v>
      </c>
      <c r="G41" s="20">
        <f t="shared" si="15"/>
        <v>0.47368421052631576</v>
      </c>
      <c r="H41" s="20">
        <f t="shared" si="15"/>
        <v>0</v>
      </c>
      <c r="I41" s="60">
        <f>RANK(C41,$C$39:$C$48,0)</f>
        <v>1</v>
      </c>
      <c r="J41" s="60">
        <f t="shared" si="16"/>
        <v>2</v>
      </c>
      <c r="K41" s="60">
        <f t="shared" si="17"/>
        <v>3</v>
      </c>
    </row>
    <row r="42" spans="1:11" ht="39.6" x14ac:dyDescent="0.2">
      <c r="A42" s="6"/>
      <c r="B42" s="5" t="str">
        <f t="shared" si="12"/>
        <v>事務作業負担（発注者との協議等）が大きい</v>
      </c>
      <c r="C42" s="20">
        <f t="shared" si="13"/>
        <v>0.66666666666666663</v>
      </c>
      <c r="D42" s="20">
        <f t="shared" si="15"/>
        <v>0</v>
      </c>
      <c r="E42" s="20">
        <f t="shared" si="15"/>
        <v>0.33333333333333331</v>
      </c>
      <c r="F42" s="20">
        <f t="shared" si="15"/>
        <v>0.58333333333333337</v>
      </c>
      <c r="G42" s="20">
        <f t="shared" si="15"/>
        <v>0.47368421052631576</v>
      </c>
      <c r="H42" s="20">
        <f t="shared" si="15"/>
        <v>0.375</v>
      </c>
      <c r="I42" s="60">
        <f>RANK(C42,$C$39:$C$48,0)</f>
        <v>2</v>
      </c>
      <c r="J42" s="60">
        <f t="shared" si="16"/>
        <v>4</v>
      </c>
      <c r="K42" s="60">
        <f t="shared" si="17"/>
        <v>3</v>
      </c>
    </row>
    <row r="43" spans="1:11" ht="26.4" x14ac:dyDescent="0.2">
      <c r="A43" s="6"/>
      <c r="B43" s="5" t="str">
        <f t="shared" si="12"/>
        <v>提出を求められる書類が多い</v>
      </c>
      <c r="C43" s="20">
        <f t="shared" si="13"/>
        <v>0.66666666666666663</v>
      </c>
      <c r="D43" s="20">
        <f t="shared" si="15"/>
        <v>0</v>
      </c>
      <c r="E43" s="20">
        <f t="shared" si="15"/>
        <v>0.33333333333333331</v>
      </c>
      <c r="F43" s="20">
        <f t="shared" si="15"/>
        <v>0.625</v>
      </c>
      <c r="G43" s="20">
        <f t="shared" si="15"/>
        <v>0.47368421052631576</v>
      </c>
      <c r="H43" s="20">
        <f t="shared" si="15"/>
        <v>0.25</v>
      </c>
      <c r="I43" s="60">
        <f t="shared" ref="I43:I48" si="18">RANK(C43,$C$39:$C$48,0)</f>
        <v>2</v>
      </c>
      <c r="J43" s="60">
        <f t="shared" si="16"/>
        <v>3</v>
      </c>
      <c r="K43" s="60">
        <f t="shared" si="17"/>
        <v>3</v>
      </c>
    </row>
    <row r="44" spans="1:11" ht="26.4" x14ac:dyDescent="0.2">
      <c r="A44" s="6"/>
      <c r="B44" s="5" t="str">
        <f t="shared" si="12"/>
        <v>詳細設計書が出てくるのが遅い</v>
      </c>
      <c r="C44" s="20">
        <f t="shared" si="13"/>
        <v>0.33333333333333331</v>
      </c>
      <c r="D44" s="20">
        <f t="shared" si="15"/>
        <v>0</v>
      </c>
      <c r="E44" s="20">
        <f t="shared" si="15"/>
        <v>0.33333333333333331</v>
      </c>
      <c r="F44" s="20">
        <f t="shared" si="15"/>
        <v>0.45833333333333331</v>
      </c>
      <c r="G44" s="20">
        <f t="shared" si="15"/>
        <v>0.42105263157894735</v>
      </c>
      <c r="H44" s="20">
        <f t="shared" si="15"/>
        <v>0.375</v>
      </c>
      <c r="I44" s="60">
        <f t="shared" si="18"/>
        <v>5</v>
      </c>
      <c r="J44" s="60">
        <f t="shared" si="16"/>
        <v>5</v>
      </c>
      <c r="K44" s="60">
        <f t="shared" si="17"/>
        <v>6</v>
      </c>
    </row>
    <row r="45" spans="1:11" ht="26.4" x14ac:dyDescent="0.2">
      <c r="A45" s="6"/>
      <c r="B45" s="5" t="str">
        <f t="shared" si="12"/>
        <v>変更部分を自社負担させられることがある</v>
      </c>
      <c r="C45" s="20">
        <f t="shared" si="13"/>
        <v>8.3333333333333329E-2</v>
      </c>
      <c r="D45" s="20">
        <f t="shared" si="15"/>
        <v>0</v>
      </c>
      <c r="E45" s="20">
        <f t="shared" si="15"/>
        <v>0</v>
      </c>
      <c r="F45" s="20">
        <f t="shared" si="15"/>
        <v>0.33333333333333331</v>
      </c>
      <c r="G45" s="20">
        <f t="shared" si="15"/>
        <v>0.21052631578947367</v>
      </c>
      <c r="H45" s="20">
        <f t="shared" si="15"/>
        <v>0.6875</v>
      </c>
      <c r="I45" s="60">
        <f t="shared" si="18"/>
        <v>9</v>
      </c>
      <c r="J45" s="60">
        <f t="shared" si="16"/>
        <v>9</v>
      </c>
      <c r="K45" s="60">
        <f t="shared" si="17"/>
        <v>8</v>
      </c>
    </row>
    <row r="46" spans="1:11" ht="39.6" x14ac:dyDescent="0.2">
      <c r="A46" s="6"/>
      <c r="B46" s="5" t="str">
        <f t="shared" si="12"/>
        <v>質問に対する回答が遅く、休工時の費用負担が大きい</v>
      </c>
      <c r="C46" s="20">
        <f t="shared" si="13"/>
        <v>0.33333333333333331</v>
      </c>
      <c r="D46" s="20">
        <f t="shared" si="15"/>
        <v>0</v>
      </c>
      <c r="E46" s="20">
        <f t="shared" si="15"/>
        <v>0.33333333333333331</v>
      </c>
      <c r="F46" s="20">
        <f t="shared" si="15"/>
        <v>0.45833333333333331</v>
      </c>
      <c r="G46" s="20">
        <f t="shared" si="15"/>
        <v>0.36842105263157893</v>
      </c>
      <c r="H46" s="20">
        <f t="shared" si="15"/>
        <v>0.3125</v>
      </c>
      <c r="I46" s="60">
        <f t="shared" si="18"/>
        <v>5</v>
      </c>
      <c r="J46" s="60">
        <f t="shared" si="16"/>
        <v>5</v>
      </c>
      <c r="K46" s="60">
        <f t="shared" si="17"/>
        <v>7</v>
      </c>
    </row>
    <row r="47" spans="1:11" ht="26.4" x14ac:dyDescent="0.2">
      <c r="A47" s="6"/>
      <c r="B47" s="5" t="str">
        <f t="shared" si="12"/>
        <v>設計変更後の工期設定がタイト</v>
      </c>
      <c r="C47" s="20">
        <f t="shared" si="13"/>
        <v>0.5</v>
      </c>
      <c r="D47" s="20">
        <f t="shared" si="15"/>
        <v>0</v>
      </c>
      <c r="E47" s="20">
        <f t="shared" si="15"/>
        <v>0</v>
      </c>
      <c r="F47" s="20">
        <f t="shared" si="15"/>
        <v>0.375</v>
      </c>
      <c r="G47" s="20">
        <f t="shared" si="15"/>
        <v>0.21052631578947367</v>
      </c>
      <c r="H47" s="20">
        <f t="shared" si="15"/>
        <v>0.375</v>
      </c>
      <c r="I47" s="60">
        <f t="shared" si="18"/>
        <v>4</v>
      </c>
      <c r="J47" s="60">
        <f t="shared" si="16"/>
        <v>8</v>
      </c>
      <c r="K47" s="60">
        <f t="shared" si="17"/>
        <v>8</v>
      </c>
    </row>
    <row r="48" spans="1:11" x14ac:dyDescent="0.2">
      <c r="A48" s="6"/>
      <c r="B48" s="5" t="str">
        <f t="shared" si="12"/>
        <v>その他</v>
      </c>
      <c r="C48" s="20">
        <f t="shared" si="13"/>
        <v>8.3333333333333329E-2</v>
      </c>
      <c r="D48" s="20">
        <f t="shared" si="15"/>
        <v>0</v>
      </c>
      <c r="E48" s="20">
        <f t="shared" si="15"/>
        <v>0</v>
      </c>
      <c r="F48" s="20">
        <f t="shared" si="15"/>
        <v>8.3333333333333329E-2</v>
      </c>
      <c r="G48" s="20">
        <f t="shared" si="15"/>
        <v>0</v>
      </c>
      <c r="H48" s="20">
        <f t="shared" si="15"/>
        <v>0.1875</v>
      </c>
      <c r="I48" s="60">
        <f t="shared" si="18"/>
        <v>9</v>
      </c>
      <c r="J48" s="60">
        <f t="shared" si="16"/>
        <v>10</v>
      </c>
      <c r="K48" s="60">
        <f t="shared" si="17"/>
        <v>10</v>
      </c>
    </row>
    <row r="49" spans="1:8" ht="26.4" x14ac:dyDescent="0.2">
      <c r="A49" s="6"/>
      <c r="B49" s="5" t="str">
        <f t="shared" si="12"/>
        <v>＊問題を感じていると回答された方＊</v>
      </c>
      <c r="C49" s="20"/>
      <c r="D49" s="20"/>
      <c r="E49" s="20"/>
      <c r="F49" s="20"/>
      <c r="G49" s="20"/>
      <c r="H49" s="20"/>
    </row>
    <row r="50" spans="1:8" x14ac:dyDescent="0.2">
      <c r="A50" s="6"/>
    </row>
    <row r="51" spans="1:8" x14ac:dyDescent="0.2">
      <c r="A51" s="6"/>
    </row>
    <row r="52" spans="1:8" x14ac:dyDescent="0.2">
      <c r="A52" s="6"/>
    </row>
    <row r="53" spans="1:8" x14ac:dyDescent="0.2">
      <c r="A53" s="6" t="s">
        <v>749</v>
      </c>
    </row>
    <row r="54" spans="1:8" x14ac:dyDescent="0.2">
      <c r="A54" s="6"/>
    </row>
    <row r="55" spans="1:8" x14ac:dyDescent="0.2">
      <c r="A55" s="6"/>
      <c r="C55" s="5" t="s">
        <v>130</v>
      </c>
      <c r="D55" s="4" t="s">
        <v>127</v>
      </c>
    </row>
    <row r="56" spans="1:8" x14ac:dyDescent="0.2">
      <c r="A56" s="6"/>
      <c r="B56" s="5" t="s">
        <v>298</v>
      </c>
      <c r="C56" s="5">
        <f>COUNTIFS(集計用[直近１年間（令和６年６月１日～令和７年５月３１日）で、貴社が民間工事又は下請として工事を受注する際、発注者や注文者（元請会社等）に対して見積書を提出していますか。],$B56)</f>
        <v>31</v>
      </c>
      <c r="D56" s="18">
        <f>C56/C$60</f>
        <v>0.79487179487179482</v>
      </c>
    </row>
    <row r="57" spans="1:8" x14ac:dyDescent="0.2">
      <c r="A57" s="6"/>
      <c r="B57" s="5" t="s">
        <v>299</v>
      </c>
      <c r="C57" s="5">
        <f>COUNTIFS(集計用[直近１年間（令和６年６月１日～令和７年５月３１日）で、貴社が民間工事又は下請として工事を受注する際、発注者や注文者（元請会社等）に対して見積書を提出していますか。],$B57)</f>
        <v>8</v>
      </c>
      <c r="D57" s="18">
        <f>C57/C$60</f>
        <v>0.20512820512820512</v>
      </c>
    </row>
    <row r="58" spans="1:8" x14ac:dyDescent="0.2">
      <c r="A58" s="6"/>
      <c r="B58" s="4" t="s">
        <v>300</v>
      </c>
      <c r="C58" s="5">
        <f>COUNTIFS(集計用[直近１年間（令和６年６月１日～令和７年５月３１日）で、貴社が民間工事又は下請として工事を受注する際、発注者や注文者（元請会社等）に対して見積書を提出していますか。],$B58)</f>
        <v>0</v>
      </c>
      <c r="D58" s="18">
        <f>C58/C$60</f>
        <v>0</v>
      </c>
    </row>
    <row r="59" spans="1:8" ht="26.4" x14ac:dyDescent="0.2">
      <c r="A59" s="6"/>
      <c r="B59" s="5" t="s">
        <v>301</v>
      </c>
      <c r="C59" s="5">
        <f>COUNTIFS(集計用[直近１年間（令和６年６月１日～令和７年５月３１日）で、貴社が民間工事又は下請として工事を受注する際、発注者や注文者（元請会社等）に対して見積書を提出していますか。],$B59)</f>
        <v>0</v>
      </c>
      <c r="D59" s="18">
        <f>C59/C$60</f>
        <v>0</v>
      </c>
    </row>
    <row r="60" spans="1:8" x14ac:dyDescent="0.2">
      <c r="A60" s="6"/>
      <c r="B60" s="5" t="s">
        <v>307</v>
      </c>
      <c r="C60" s="5">
        <f>SUM(C56:C59)</f>
        <v>39</v>
      </c>
      <c r="D60" s="18">
        <f>SUM(D56:D59)</f>
        <v>1</v>
      </c>
    </row>
    <row r="61" spans="1:8" x14ac:dyDescent="0.2">
      <c r="A61" s="6"/>
    </row>
    <row r="62" spans="1:8" x14ac:dyDescent="0.2">
      <c r="A62" s="6"/>
    </row>
    <row r="63" spans="1:8" x14ac:dyDescent="0.2">
      <c r="A63" s="6"/>
    </row>
    <row r="64" spans="1:8" x14ac:dyDescent="0.2">
      <c r="A64" s="6" t="s">
        <v>750</v>
      </c>
    </row>
    <row r="65" spans="1:16" x14ac:dyDescent="0.2">
      <c r="A65" s="6"/>
    </row>
    <row r="66" spans="1:16" x14ac:dyDescent="0.2">
      <c r="A66" s="6"/>
      <c r="C66" s="5" t="s">
        <v>130</v>
      </c>
      <c r="D66" s="4" t="s">
        <v>127</v>
      </c>
      <c r="F66" s="5"/>
      <c r="G66" s="5" t="s">
        <v>130</v>
      </c>
      <c r="H66" s="4" t="s">
        <v>127</v>
      </c>
    </row>
    <row r="67" spans="1:16" x14ac:dyDescent="0.2">
      <c r="A67" s="6"/>
      <c r="B67" s="5" t="s">
        <v>308</v>
      </c>
      <c r="C67" s="5">
        <f>COUNTIFS(集計用[「必ず提出している」、「ほぼ提出している」と回答された方に伺います。貴社は発注者や注文者に対して、見積書交付時等に資材価格等の高騰のおそれがある旨（おそれ情報）を通知したことがありますか。],$B67)</f>
        <v>34</v>
      </c>
      <c r="D67" s="18">
        <f>C67/C$69</f>
        <v>0.87179487179487181</v>
      </c>
      <c r="F67" s="5" t="s">
        <v>308</v>
      </c>
      <c r="G67" s="5">
        <f>COUNTIFS(集計用[「必ず提出している」、「ほぼ提出している」と回答された方に伺います。貴社は発注者や注文者に対して、見積書交付時等に資材価格等の高騰のおそれがある旨（おそれ情報）を通知したことがありますか。],$F67)</f>
        <v>34</v>
      </c>
      <c r="H67" s="18">
        <f>G67/G$69</f>
        <v>0.87179487179487181</v>
      </c>
    </row>
    <row r="68" spans="1:16" x14ac:dyDescent="0.2">
      <c r="A68" s="6"/>
      <c r="B68" s="5" t="s">
        <v>309</v>
      </c>
      <c r="C68" s="5">
        <f>COUNTIFS(集計用[「必ず提出している」、「ほぼ提出している」と回答された方に伺います。貴社は発注者や注文者に対して、見積書交付時等に資材価格等の高騰のおそれがある旨（おそれ情報）を通知したことがありますか。],$B68)</f>
        <v>5</v>
      </c>
      <c r="D68" s="18">
        <f t="shared" ref="D68" si="19">C68/C$69</f>
        <v>0.12820512820512819</v>
      </c>
      <c r="F68" s="5" t="s">
        <v>309</v>
      </c>
      <c r="G68" s="5">
        <f>COUNTIFS(集計用[「必ず提出している」、「ほぼ提出している」と回答された方に伺います。貴社は発注者や注文者に対して、見積書交付時等に資材価格等の高騰のおそれがある旨（おそれ情報）を通知したことがありますか。],$F68)</f>
        <v>5</v>
      </c>
      <c r="H68" s="18">
        <f>G68/G$69</f>
        <v>0.12820512820512819</v>
      </c>
    </row>
    <row r="69" spans="1:16" ht="39.6" x14ac:dyDescent="0.2">
      <c r="A69" s="6"/>
      <c r="B69" s="5" t="s">
        <v>310</v>
      </c>
      <c r="C69" s="5">
        <f>SUM(C56:C57)</f>
        <v>39</v>
      </c>
      <c r="D69" s="18">
        <f>SUM(D67:D68)</f>
        <v>1</v>
      </c>
      <c r="F69" s="4" t="s">
        <v>553</v>
      </c>
      <c r="G69" s="4">
        <f>SUM(G67:G68)</f>
        <v>39</v>
      </c>
      <c r="H69" s="11">
        <f>SUM(H67:H68)</f>
        <v>1</v>
      </c>
    </row>
    <row r="70" spans="1:16" x14ac:dyDescent="0.2">
      <c r="A70" s="6"/>
    </row>
    <row r="71" spans="1:16" x14ac:dyDescent="0.2">
      <c r="A71" s="6"/>
    </row>
    <row r="73" spans="1:16" x14ac:dyDescent="0.2">
      <c r="A73" s="6" t="s">
        <v>751</v>
      </c>
      <c r="B73"/>
      <c r="C73"/>
      <c r="D73"/>
      <c r="E73"/>
    </row>
    <row r="74" spans="1:16" x14ac:dyDescent="0.2">
      <c r="A74" s="6"/>
      <c r="B74"/>
      <c r="C74"/>
      <c r="D74"/>
      <c r="E74"/>
    </row>
    <row r="75" spans="1:16" x14ac:dyDescent="0.2">
      <c r="A75" s="6"/>
      <c r="B75" s="6"/>
      <c r="C75" s="6"/>
      <c r="D75" s="6"/>
      <c r="E75" s="6"/>
      <c r="F75" s="6"/>
      <c r="G75" s="6"/>
      <c r="H75" s="6"/>
      <c r="I75" s="6"/>
      <c r="J75" s="6" t="s">
        <v>261</v>
      </c>
    </row>
    <row r="76" spans="1:16" x14ac:dyDescent="0.2">
      <c r="A76" s="6"/>
      <c r="B76" s="6"/>
      <c r="C76" s="4" t="s">
        <v>120</v>
      </c>
      <c r="D76" s="4" t="s">
        <v>121</v>
      </c>
      <c r="E76" s="4" t="s">
        <v>122</v>
      </c>
      <c r="F76" t="s">
        <v>123</v>
      </c>
      <c r="G76" t="s">
        <v>124</v>
      </c>
      <c r="H76" t="s">
        <v>23</v>
      </c>
      <c r="I76" s="6"/>
      <c r="J76" s="5"/>
      <c r="K76" s="4" t="s">
        <v>120</v>
      </c>
      <c r="L76" s="4" t="s">
        <v>121</v>
      </c>
      <c r="M76" s="4" t="s">
        <v>122</v>
      </c>
      <c r="N76" t="s">
        <v>123</v>
      </c>
      <c r="O76" t="s">
        <v>124</v>
      </c>
      <c r="P76" t="s">
        <v>23</v>
      </c>
    </row>
    <row r="77" spans="1:16" x14ac:dyDescent="0.2">
      <c r="A77" s="6"/>
      <c r="B77" s="19" t="s">
        <v>258</v>
      </c>
      <c r="C77" s="19">
        <f>COUNTIFS(集計用[国土交通省5],$B77)</f>
        <v>14</v>
      </c>
      <c r="D77" s="19">
        <f>COUNTIFS(集計用[農林水産省5],$B77)</f>
        <v>2</v>
      </c>
      <c r="E77" s="19">
        <f>COUNTIFS(集計用[防衛省5],$B77)</f>
        <v>2</v>
      </c>
      <c r="F77" s="19">
        <f>COUNTIFS(集計用[都道府県・政令指定都市5],$B77)</f>
        <v>24</v>
      </c>
      <c r="G77" s="19">
        <f>COUNTIFS(集計用[市区町村5],$B77)</f>
        <v>14</v>
      </c>
      <c r="H77" s="19">
        <f>COUNTIFS(集計用[民間発注者3],$B77)</f>
        <v>12</v>
      </c>
      <c r="I77" s="6"/>
      <c r="J77" s="4" t="s">
        <v>258</v>
      </c>
      <c r="K77" s="19">
        <f>COUNTIFS(集計用[国土交通省5],$J77)</f>
        <v>14</v>
      </c>
      <c r="L77" s="19">
        <f>COUNTIFS(集計用[農林水産省5],$J77)</f>
        <v>2</v>
      </c>
      <c r="M77" s="19">
        <f>COUNTIFS(集計用[防衛省5],$J77)</f>
        <v>2</v>
      </c>
      <c r="N77" s="19">
        <f>COUNTIFS(集計用[都道府県・政令指定都市5],$J77)</f>
        <v>24</v>
      </c>
      <c r="O77" s="19">
        <f>COUNTIFS(集計用[市区町村5],$J77)</f>
        <v>14</v>
      </c>
      <c r="P77" s="19">
        <f>COUNTIFS(集計用[民間発注者3],$J77)</f>
        <v>12</v>
      </c>
    </row>
    <row r="78" spans="1:16" x14ac:dyDescent="0.2">
      <c r="A78" s="6"/>
      <c r="B78" s="19" t="s">
        <v>259</v>
      </c>
      <c r="C78" s="19">
        <f>COUNTIFS(集計用[国土交通省5],$B78)</f>
        <v>1</v>
      </c>
      <c r="D78" s="19">
        <f>COUNTIFS(集計用[農林水産省5],$B78)</f>
        <v>0</v>
      </c>
      <c r="E78" s="19">
        <f>COUNTIFS(集計用[防衛省5],$B78)</f>
        <v>0</v>
      </c>
      <c r="F78" s="19">
        <f>COUNTIFS(集計用[都道府県・政令指定都市5],$B78)</f>
        <v>5</v>
      </c>
      <c r="G78" s="19">
        <f>COUNTIFS(集計用[市区町村5],$B78)</f>
        <v>7</v>
      </c>
      <c r="H78" s="19">
        <f>COUNTIFS(集計用[民間発注者3],$B78)</f>
        <v>10</v>
      </c>
      <c r="I78" s="6"/>
      <c r="J78" s="4" t="s">
        <v>259</v>
      </c>
      <c r="K78" s="19">
        <f>COUNTIFS(集計用[国土交通省5],$J78)</f>
        <v>1</v>
      </c>
      <c r="L78" s="19">
        <f>COUNTIFS(集計用[農林水産省5],$J78)</f>
        <v>0</v>
      </c>
      <c r="M78" s="19">
        <f>COUNTIFS(集計用[防衛省5],$J78)</f>
        <v>0</v>
      </c>
      <c r="N78" s="19">
        <f>COUNTIFS(集計用[都道府県・政令指定都市5],$J78)</f>
        <v>5</v>
      </c>
      <c r="O78" s="19">
        <f>COUNTIFS(集計用[市区町村5],$J78)</f>
        <v>7</v>
      </c>
      <c r="P78" s="19">
        <f>COUNTIFS(集計用[民間発注者3],$J78)</f>
        <v>10</v>
      </c>
    </row>
    <row r="79" spans="1:16" x14ac:dyDescent="0.2">
      <c r="A79" s="6"/>
      <c r="B79" s="19" t="s">
        <v>260</v>
      </c>
      <c r="C79" s="19">
        <f>COUNTIFS(集計用[国土交通省5],$B79)</f>
        <v>2</v>
      </c>
      <c r="D79" s="19">
        <f>COUNTIFS(集計用[農林水産省5],$B79)</f>
        <v>2</v>
      </c>
      <c r="E79" s="19">
        <f>COUNTIFS(集計用[防衛省5],$B79)</f>
        <v>2</v>
      </c>
      <c r="F79" s="19">
        <f>COUNTIFS(集計用[都道府県・政令指定都市5],$B79)</f>
        <v>5</v>
      </c>
      <c r="G79" s="19">
        <f>COUNTIFS(集計用[市区町村5],$B79)</f>
        <v>4</v>
      </c>
      <c r="H79" s="19">
        <f>COUNTIFS(集計用[民間発注者3],$B79)</f>
        <v>5</v>
      </c>
      <c r="I79" s="6"/>
      <c r="J79" s="4" t="s">
        <v>260</v>
      </c>
      <c r="K79" s="19">
        <f>COUNTIFS(集計用[国土交通省5],$J79)</f>
        <v>2</v>
      </c>
      <c r="L79" s="19">
        <f>COUNTIFS(集計用[農林水産省5],$J79)</f>
        <v>2</v>
      </c>
      <c r="M79" s="19">
        <f>COUNTIFS(集計用[防衛省5],$J79)</f>
        <v>2</v>
      </c>
      <c r="N79" s="19">
        <f>COUNTIFS(集計用[都道府県・政令指定都市5],$J79)</f>
        <v>5</v>
      </c>
      <c r="O79" s="19">
        <f>COUNTIFS(集計用[市区町村5],$J79)</f>
        <v>4</v>
      </c>
      <c r="P79" s="19">
        <f>COUNTIFS(集計用[民間発注者3],$J79)</f>
        <v>5</v>
      </c>
    </row>
    <row r="80" spans="1:16" x14ac:dyDescent="0.2">
      <c r="A80" s="6"/>
      <c r="B80" s="19" t="s">
        <v>262</v>
      </c>
      <c r="C80" s="19">
        <f>COUNTIFS(集計用[国土交通省5],$B80)</f>
        <v>22</v>
      </c>
      <c r="D80" s="19">
        <f>COUNTIFS(集計用[農林水産省5],$B80)</f>
        <v>35</v>
      </c>
      <c r="E80" s="19">
        <f>COUNTIFS(集計用[防衛省5],$B80)</f>
        <v>35</v>
      </c>
      <c r="F80" s="19">
        <f>COUNTIFS(集計用[都道府県・政令指定都市5],$B80)</f>
        <v>5</v>
      </c>
      <c r="G80" s="19">
        <f>COUNTIFS(集計用[市区町村5],$B80)</f>
        <v>14</v>
      </c>
      <c r="H80" s="19">
        <f>COUNTIFS(集計用[民間発注者3],$B80)</f>
        <v>12</v>
      </c>
      <c r="I80" s="6"/>
      <c r="J80" s="4" t="s">
        <v>112</v>
      </c>
      <c r="K80">
        <f>SUM(K77:K79)</f>
        <v>17</v>
      </c>
      <c r="L80">
        <f t="shared" ref="L80:P80" si="20">SUM(L77:L79)</f>
        <v>4</v>
      </c>
      <c r="M80">
        <f t="shared" si="20"/>
        <v>4</v>
      </c>
      <c r="N80">
        <f t="shared" si="20"/>
        <v>34</v>
      </c>
      <c r="O80">
        <f t="shared" si="20"/>
        <v>25</v>
      </c>
      <c r="P80">
        <f t="shared" si="20"/>
        <v>27</v>
      </c>
    </row>
    <row r="81" spans="1:16" x14ac:dyDescent="0.2">
      <c r="A81" s="6"/>
      <c r="B81" s="19" t="s">
        <v>112</v>
      </c>
      <c r="C81" s="19">
        <f>SUM(C77:C80)</f>
        <v>39</v>
      </c>
      <c r="D81" s="19">
        <f t="shared" ref="D81:H81" si="21">SUM(D77:D80)</f>
        <v>39</v>
      </c>
      <c r="E81" s="19">
        <f t="shared" si="21"/>
        <v>39</v>
      </c>
      <c r="F81" s="19">
        <f t="shared" si="21"/>
        <v>39</v>
      </c>
      <c r="G81" s="19">
        <f t="shared" si="21"/>
        <v>39</v>
      </c>
      <c r="H81" s="19">
        <f t="shared" si="21"/>
        <v>39</v>
      </c>
      <c r="I81" s="6"/>
    </row>
    <row r="82" spans="1:16" x14ac:dyDescent="0.2">
      <c r="A82" s="6"/>
      <c r="B82" s="19"/>
      <c r="C82" s="19"/>
      <c r="D82" s="19"/>
      <c r="E82" s="19"/>
      <c r="F82" s="19"/>
      <c r="G82" s="19"/>
      <c r="H82" s="19"/>
      <c r="I82" s="6"/>
    </row>
    <row r="83" spans="1:16" x14ac:dyDescent="0.2">
      <c r="A83" s="6"/>
      <c r="B83" s="19"/>
      <c r="C83" s="19"/>
      <c r="D83" s="19"/>
      <c r="E83" s="19"/>
      <c r="F83" s="19"/>
      <c r="G83" s="19"/>
      <c r="H83" s="19"/>
      <c r="I83" s="6"/>
      <c r="J83" s="4"/>
      <c r="K83" s="4" t="s">
        <v>120</v>
      </c>
      <c r="L83" s="4" t="s">
        <v>121</v>
      </c>
      <c r="M83" s="4" t="s">
        <v>122</v>
      </c>
      <c r="N83" t="s">
        <v>123</v>
      </c>
      <c r="O83" t="s">
        <v>124</v>
      </c>
      <c r="P83" t="s">
        <v>23</v>
      </c>
    </row>
    <row r="84" spans="1:16" x14ac:dyDescent="0.2">
      <c r="A84" s="6"/>
      <c r="B84" s="19"/>
      <c r="C84" s="19" t="s">
        <v>120</v>
      </c>
      <c r="D84" s="19" t="s">
        <v>121</v>
      </c>
      <c r="E84" s="19" t="s">
        <v>122</v>
      </c>
      <c r="F84" s="26" t="s">
        <v>123</v>
      </c>
      <c r="G84" s="26" t="s">
        <v>124</v>
      </c>
      <c r="H84" s="26" t="s">
        <v>23</v>
      </c>
      <c r="I84" s="6"/>
      <c r="J84" s="12" t="str">
        <f>J77</f>
        <v>行われている</v>
      </c>
      <c r="K84" s="14">
        <f t="shared" ref="K84:P86" si="22">K77/K$80</f>
        <v>0.82352941176470584</v>
      </c>
      <c r="L84" s="14">
        <f t="shared" si="22"/>
        <v>0.5</v>
      </c>
      <c r="M84" s="14">
        <f t="shared" si="22"/>
        <v>0.5</v>
      </c>
      <c r="N84" s="14">
        <f t="shared" si="22"/>
        <v>0.70588235294117652</v>
      </c>
      <c r="O84" s="14">
        <f t="shared" si="22"/>
        <v>0.56000000000000005</v>
      </c>
      <c r="P84" s="14">
        <f t="shared" si="22"/>
        <v>0.44444444444444442</v>
      </c>
    </row>
    <row r="85" spans="1:16" x14ac:dyDescent="0.2">
      <c r="A85" s="6"/>
      <c r="B85" s="19" t="str">
        <f>B77</f>
        <v>行われている</v>
      </c>
      <c r="C85" s="35">
        <f>C77/C$81</f>
        <v>0.35897435897435898</v>
      </c>
      <c r="D85" s="35">
        <f t="shared" ref="D85:H85" si="23">D77/D$81</f>
        <v>5.128205128205128E-2</v>
      </c>
      <c r="E85" s="35">
        <f t="shared" si="23"/>
        <v>5.128205128205128E-2</v>
      </c>
      <c r="F85" s="35">
        <f t="shared" si="23"/>
        <v>0.61538461538461542</v>
      </c>
      <c r="G85" s="35">
        <f t="shared" si="23"/>
        <v>0.35897435897435898</v>
      </c>
      <c r="H85" s="35">
        <f t="shared" si="23"/>
        <v>0.30769230769230771</v>
      </c>
      <c r="I85" s="6"/>
      <c r="J85" s="12" t="str">
        <f>J78</f>
        <v>行われていない</v>
      </c>
      <c r="K85" s="14">
        <f t="shared" si="22"/>
        <v>5.8823529411764705E-2</v>
      </c>
      <c r="L85" s="14">
        <f t="shared" si="22"/>
        <v>0</v>
      </c>
      <c r="M85" s="14">
        <f t="shared" si="22"/>
        <v>0</v>
      </c>
      <c r="N85" s="14">
        <f t="shared" si="22"/>
        <v>0.14705882352941177</v>
      </c>
      <c r="O85" s="14">
        <f t="shared" si="22"/>
        <v>0.28000000000000003</v>
      </c>
      <c r="P85" s="14">
        <f t="shared" si="22"/>
        <v>0.37037037037037035</v>
      </c>
    </row>
    <row r="86" spans="1:16" x14ac:dyDescent="0.2">
      <c r="A86" s="6"/>
      <c r="B86" s="19" t="str">
        <f t="shared" ref="B86:B89" si="24">B78</f>
        <v>行われていない</v>
      </c>
      <c r="C86" s="35">
        <f t="shared" ref="C86:H88" si="25">C78/C$81</f>
        <v>2.564102564102564E-2</v>
      </c>
      <c r="D86" s="35">
        <f t="shared" si="25"/>
        <v>0</v>
      </c>
      <c r="E86" s="35">
        <f t="shared" si="25"/>
        <v>0</v>
      </c>
      <c r="F86" s="35">
        <f t="shared" si="25"/>
        <v>0.12820512820512819</v>
      </c>
      <c r="G86" s="35">
        <f t="shared" si="25"/>
        <v>0.17948717948717949</v>
      </c>
      <c r="H86" s="35">
        <f t="shared" si="25"/>
        <v>0.25641025641025639</v>
      </c>
      <c r="I86" s="6"/>
      <c r="J86" s="12" t="str">
        <f>J79</f>
        <v>契約変更協議を申し出ていない</v>
      </c>
      <c r="K86" s="14">
        <f t="shared" si="22"/>
        <v>0.11764705882352941</v>
      </c>
      <c r="L86" s="14">
        <f t="shared" si="22"/>
        <v>0.5</v>
      </c>
      <c r="M86" s="14">
        <f t="shared" si="22"/>
        <v>0.5</v>
      </c>
      <c r="N86" s="14">
        <f t="shared" si="22"/>
        <v>0.14705882352941177</v>
      </c>
      <c r="O86" s="14">
        <f t="shared" si="22"/>
        <v>0.16</v>
      </c>
      <c r="P86" s="14">
        <f t="shared" si="22"/>
        <v>0.18518518518518517</v>
      </c>
    </row>
    <row r="87" spans="1:16" x14ac:dyDescent="0.2">
      <c r="A87" s="6"/>
      <c r="B87" s="19" t="str">
        <f t="shared" si="24"/>
        <v>契約変更協議を申し出ていない</v>
      </c>
      <c r="C87" s="35">
        <f t="shared" si="25"/>
        <v>5.128205128205128E-2</v>
      </c>
      <c r="D87" s="35">
        <f t="shared" si="25"/>
        <v>5.128205128205128E-2</v>
      </c>
      <c r="E87" s="35">
        <f t="shared" si="25"/>
        <v>5.128205128205128E-2</v>
      </c>
      <c r="F87" s="35">
        <f t="shared" si="25"/>
        <v>0.12820512820512819</v>
      </c>
      <c r="G87" s="35">
        <f t="shared" si="25"/>
        <v>0.10256410256410256</v>
      </c>
      <c r="H87" s="35">
        <f t="shared" si="25"/>
        <v>0.12820512820512819</v>
      </c>
      <c r="I87" s="6"/>
      <c r="J87" s="12" t="str">
        <f t="shared" ref="J87" si="26">J80</f>
        <v>計</v>
      </c>
      <c r="K87" s="14">
        <f>SUM(K84:K86)</f>
        <v>1</v>
      </c>
      <c r="L87" s="14">
        <f t="shared" ref="L87:P87" si="27">SUM(L84:L86)</f>
        <v>1</v>
      </c>
      <c r="M87" s="14">
        <f t="shared" si="27"/>
        <v>1</v>
      </c>
      <c r="N87" s="14">
        <f t="shared" si="27"/>
        <v>1</v>
      </c>
      <c r="O87" s="14">
        <f t="shared" si="27"/>
        <v>1</v>
      </c>
      <c r="P87" s="14">
        <f t="shared" si="27"/>
        <v>1</v>
      </c>
    </row>
    <row r="88" spans="1:16" x14ac:dyDescent="0.2">
      <c r="A88" s="6"/>
      <c r="B88" s="19" t="str">
        <f t="shared" si="24"/>
        <v>受注実績なし</v>
      </c>
      <c r="C88" s="35">
        <f t="shared" si="25"/>
        <v>0.5641025641025641</v>
      </c>
      <c r="D88" s="35">
        <f t="shared" si="25"/>
        <v>0.89743589743589747</v>
      </c>
      <c r="E88" s="35">
        <f t="shared" si="25"/>
        <v>0.89743589743589747</v>
      </c>
      <c r="F88" s="35">
        <f t="shared" si="25"/>
        <v>0.12820512820512819</v>
      </c>
      <c r="G88" s="35">
        <f t="shared" si="25"/>
        <v>0.35897435897435898</v>
      </c>
      <c r="H88" s="35">
        <f t="shared" si="25"/>
        <v>0.30769230769230771</v>
      </c>
      <c r="I88" s="6"/>
    </row>
    <row r="89" spans="1:16" x14ac:dyDescent="0.2">
      <c r="A89" s="6"/>
      <c r="B89" s="19" t="str">
        <f t="shared" si="24"/>
        <v>計</v>
      </c>
      <c r="C89" s="35">
        <f>SUM(C85:C88)</f>
        <v>1</v>
      </c>
      <c r="D89" s="35">
        <f t="shared" ref="D89:H89" si="28">SUM(D85:D88)</f>
        <v>1</v>
      </c>
      <c r="E89" s="35">
        <f t="shared" si="28"/>
        <v>1</v>
      </c>
      <c r="F89" s="35">
        <f t="shared" si="28"/>
        <v>1</v>
      </c>
      <c r="G89" s="35">
        <f t="shared" si="28"/>
        <v>1</v>
      </c>
      <c r="H89" s="35">
        <f t="shared" si="28"/>
        <v>1</v>
      </c>
    </row>
    <row r="93" spans="1:16" x14ac:dyDescent="0.2">
      <c r="A93" s="6" t="s">
        <v>752</v>
      </c>
    </row>
    <row r="94" spans="1:16" x14ac:dyDescent="0.2">
      <c r="A94" s="2" t="s">
        <v>753</v>
      </c>
      <c r="B94" s="1"/>
      <c r="C94" s="1"/>
      <c r="D94"/>
      <c r="E94"/>
    </row>
    <row r="95" spans="1:16" x14ac:dyDescent="0.2">
      <c r="A95" s="2"/>
      <c r="B95" s="1"/>
      <c r="C95" s="1"/>
      <c r="D95"/>
      <c r="E95"/>
    </row>
    <row r="96" spans="1:16" x14ac:dyDescent="0.2">
      <c r="A96" s="2"/>
      <c r="B96" s="1"/>
      <c r="C96" s="1"/>
      <c r="D96"/>
      <c r="E96"/>
      <c r="J96" s="2" t="s">
        <v>362</v>
      </c>
    </row>
    <row r="97" spans="1:16" x14ac:dyDescent="0.2">
      <c r="A97" s="2"/>
      <c r="B97" s="1"/>
      <c r="C97" s="1" t="s">
        <v>120</v>
      </c>
      <c r="D97" t="s">
        <v>121</v>
      </c>
      <c r="E97" t="s">
        <v>122</v>
      </c>
      <c r="F97" t="s">
        <v>123</v>
      </c>
      <c r="G97" t="s">
        <v>124</v>
      </c>
      <c r="H97" t="s">
        <v>23</v>
      </c>
      <c r="J97" s="1"/>
      <c r="K97" s="1" t="s">
        <v>120</v>
      </c>
      <c r="L97" t="s">
        <v>121</v>
      </c>
      <c r="M97" t="s">
        <v>122</v>
      </c>
      <c r="N97" t="s">
        <v>123</v>
      </c>
      <c r="O97" t="s">
        <v>124</v>
      </c>
      <c r="P97" t="s">
        <v>23</v>
      </c>
    </row>
    <row r="98" spans="1:16" ht="26.4" x14ac:dyDescent="0.2">
      <c r="A98" s="2"/>
      <c r="B98" s="1" t="s">
        <v>358</v>
      </c>
      <c r="C98" s="1">
        <f>COUNTIFS(集計用[国土交通省6],$B98)</f>
        <v>0</v>
      </c>
      <c r="D98" s="1">
        <f>COUNTIFS(集計用[農林水産省6],$B98)</f>
        <v>0</v>
      </c>
      <c r="E98" s="1">
        <f>COUNTIFS(集計用[防衛省6],$B98)</f>
        <v>0</v>
      </c>
      <c r="F98" s="1">
        <f>COUNTIFS(集計用[都道府県・政令指定都市6],$B98)</f>
        <v>0</v>
      </c>
      <c r="G98" s="1">
        <f>COUNTIFS(集計用[市区町村6],$B98)</f>
        <v>0</v>
      </c>
      <c r="H98" s="1">
        <f>COUNTIFS(集計用[民間発注者4],$B98)</f>
        <v>1</v>
      </c>
      <c r="J98" t="s">
        <v>358</v>
      </c>
      <c r="K98" s="1">
        <f>COUNTIFS(集計用[国土交通省6],$J98)</f>
        <v>0</v>
      </c>
      <c r="L98" s="1">
        <f>COUNTIFS(集計用[農林水産省6],$J98)</f>
        <v>0</v>
      </c>
      <c r="M98" s="1">
        <f>COUNTIFS(集計用[防衛省6],$J98)</f>
        <v>0</v>
      </c>
      <c r="N98" s="1">
        <f>COUNTIFS(集計用[都道府県・政令指定都市6],$J98)</f>
        <v>0</v>
      </c>
      <c r="O98" s="1">
        <f>COUNTIFS(集計用[市区町村6],$J98)</f>
        <v>0</v>
      </c>
      <c r="P98" s="1">
        <f>COUNTIFS(集計用[民間発注者4],$J98)</f>
        <v>1</v>
      </c>
    </row>
    <row r="99" spans="1:16" x14ac:dyDescent="0.2">
      <c r="A99" s="2"/>
      <c r="B99" s="1" t="s">
        <v>359</v>
      </c>
      <c r="C99" s="1">
        <f>COUNTIFS(集計用[国土交通省6],$B99)</f>
        <v>0</v>
      </c>
      <c r="D99" s="1">
        <f>COUNTIFS(集計用[農林水産省6],$B99)</f>
        <v>0</v>
      </c>
      <c r="E99" s="1">
        <f>COUNTIFS(集計用[防衛省6],$B99)</f>
        <v>0</v>
      </c>
      <c r="F99" s="1">
        <f>COUNTIFS(集計用[都道府県・政令指定都市6],$B99)</f>
        <v>3</v>
      </c>
      <c r="G99" s="1">
        <f>COUNTIFS(集計用[市区町村6],$B99)</f>
        <v>2</v>
      </c>
      <c r="H99" s="1">
        <f>COUNTIFS(集計用[民間発注者4],$B99)</f>
        <v>4</v>
      </c>
      <c r="J99" t="s">
        <v>359</v>
      </c>
      <c r="K99" s="1">
        <f>COUNTIFS(集計用[国土交通省6],$J99)</f>
        <v>0</v>
      </c>
      <c r="L99" s="1">
        <f>COUNTIFS(集計用[農林水産省6],$J99)</f>
        <v>0</v>
      </c>
      <c r="M99" s="1">
        <f>COUNTIFS(集計用[防衛省6],$J99)</f>
        <v>0</v>
      </c>
      <c r="N99" s="1">
        <f>COUNTIFS(集計用[都道府県・政令指定都市6],$J99)</f>
        <v>3</v>
      </c>
      <c r="O99" s="1">
        <f>COUNTIFS(集計用[市区町村6],$J99)</f>
        <v>2</v>
      </c>
      <c r="P99" s="1">
        <f>COUNTIFS(集計用[民間発注者4],$J99)</f>
        <v>4</v>
      </c>
    </row>
    <row r="100" spans="1:16" ht="26.4" x14ac:dyDescent="0.2">
      <c r="A100" s="2"/>
      <c r="B100" s="1" t="s">
        <v>360</v>
      </c>
      <c r="C100" s="1">
        <f>COUNTIFS(集計用[国土交通省6],$B100)</f>
        <v>1</v>
      </c>
      <c r="D100" s="1">
        <f>COUNTIFS(集計用[農林水産省6],$B100)</f>
        <v>0</v>
      </c>
      <c r="E100" s="1">
        <f>COUNTIFS(集計用[防衛省6],$B100)</f>
        <v>1</v>
      </c>
      <c r="F100" s="1">
        <f>COUNTIFS(集計用[都道府県・政令指定都市6],$B100)</f>
        <v>4</v>
      </c>
      <c r="G100" s="1">
        <f>COUNTIFS(集計用[市区町村6],$B100)</f>
        <v>7</v>
      </c>
      <c r="H100" s="1">
        <f>COUNTIFS(集計用[民間発注者4],$B100)</f>
        <v>6</v>
      </c>
      <c r="J100" t="s">
        <v>360</v>
      </c>
      <c r="K100" s="1">
        <f>COUNTIFS(集計用[国土交通省6],$J100)</f>
        <v>1</v>
      </c>
      <c r="L100" s="1">
        <f>COUNTIFS(集計用[農林水産省6],$J100)</f>
        <v>0</v>
      </c>
      <c r="M100" s="1">
        <f>COUNTIFS(集計用[防衛省6],$J100)</f>
        <v>1</v>
      </c>
      <c r="N100" s="1">
        <f>COUNTIFS(集計用[都道府県・政令指定都市6],$J100)</f>
        <v>4</v>
      </c>
      <c r="O100" s="1">
        <f>COUNTIFS(集計用[市区町村6],$J100)</f>
        <v>7</v>
      </c>
      <c r="P100" s="1">
        <f>COUNTIFS(集計用[民間発注者4],$J100)</f>
        <v>6</v>
      </c>
    </row>
    <row r="101" spans="1:16" x14ac:dyDescent="0.2">
      <c r="A101" s="2"/>
      <c r="B101" s="1" t="s">
        <v>309</v>
      </c>
      <c r="C101" s="1">
        <f>COUNTIFS(集計用[国土交通省6],$B101)</f>
        <v>2</v>
      </c>
      <c r="D101" s="1">
        <f>COUNTIFS(集計用[農林水産省6],$B101)</f>
        <v>2</v>
      </c>
      <c r="E101" s="1">
        <f>COUNTIFS(集計用[防衛省6],$B101)</f>
        <v>0</v>
      </c>
      <c r="F101" s="1">
        <f>COUNTIFS(集計用[都道府県・政令指定都市6],$B101)</f>
        <v>3</v>
      </c>
      <c r="G101" s="1">
        <f>COUNTIFS(集計用[市区町村6],$B101)</f>
        <v>2</v>
      </c>
      <c r="H101" s="1">
        <f>COUNTIFS(集計用[民間発注者4],$B101)</f>
        <v>3</v>
      </c>
      <c r="J101" s="1" t="s">
        <v>309</v>
      </c>
      <c r="K101" s="1">
        <f>COUNTIFS(集計用[国土交通省6],$J101)</f>
        <v>2</v>
      </c>
      <c r="L101" s="1">
        <f>COUNTIFS(集計用[農林水産省6],$J101)</f>
        <v>2</v>
      </c>
      <c r="M101" s="1">
        <f>COUNTIFS(集計用[防衛省6],$J101)</f>
        <v>0</v>
      </c>
      <c r="N101" s="1">
        <f>COUNTIFS(集計用[都道府県・政令指定都市6],$J101)</f>
        <v>3</v>
      </c>
      <c r="O101" s="1">
        <f>COUNTIFS(集計用[市区町村6],$J101)</f>
        <v>2</v>
      </c>
      <c r="P101" s="1">
        <f>COUNTIFS(集計用[民間発注者4],$J101)</f>
        <v>3</v>
      </c>
    </row>
    <row r="102" spans="1:16" x14ac:dyDescent="0.2">
      <c r="A102" s="2"/>
      <c r="B102" s="1" t="s">
        <v>361</v>
      </c>
      <c r="C102" s="1">
        <f>COUNTIFS(集計用[国土交通省6],$B102)</f>
        <v>0</v>
      </c>
      <c r="D102" s="1">
        <f>COUNTIFS(集計用[農林水産省6],$B102)</f>
        <v>0</v>
      </c>
      <c r="E102" s="1">
        <f>COUNTIFS(集計用[防衛省6],$B102)</f>
        <v>1</v>
      </c>
      <c r="F102" s="1">
        <f>COUNTIFS(集計用[都道府県・政令指定都市6],$B102)</f>
        <v>0</v>
      </c>
      <c r="G102" s="1">
        <f>COUNTIFS(集計用[市区町村6],$B102)</f>
        <v>0</v>
      </c>
      <c r="H102" s="1">
        <f>COUNTIFS(集計用[民間発注者4],$B102)</f>
        <v>0</v>
      </c>
      <c r="J102" s="1" t="s">
        <v>307</v>
      </c>
      <c r="K102" s="1">
        <f>SUM(K98:K101)</f>
        <v>3</v>
      </c>
      <c r="L102" s="1">
        <f>SUM(L98:L101)</f>
        <v>2</v>
      </c>
      <c r="M102" s="1">
        <f t="shared" ref="M102:P102" si="29">SUM(M98:M101)</f>
        <v>1</v>
      </c>
      <c r="N102" s="1">
        <f t="shared" si="29"/>
        <v>10</v>
      </c>
      <c r="O102" s="1">
        <f t="shared" si="29"/>
        <v>11</v>
      </c>
      <c r="P102" s="1">
        <f t="shared" si="29"/>
        <v>14</v>
      </c>
    </row>
    <row r="103" spans="1:16" x14ac:dyDescent="0.2">
      <c r="A103" s="2"/>
      <c r="B103" s="1" t="s">
        <v>307</v>
      </c>
      <c r="C103" s="1">
        <f>SUM(C98:C102)</f>
        <v>3</v>
      </c>
      <c r="D103" s="1">
        <f t="shared" ref="D103:H103" si="30">SUM(D98:D102)</f>
        <v>2</v>
      </c>
      <c r="E103" s="1">
        <f t="shared" si="30"/>
        <v>2</v>
      </c>
      <c r="F103" s="1">
        <f t="shared" si="30"/>
        <v>10</v>
      </c>
      <c r="G103" s="1">
        <f t="shared" si="30"/>
        <v>11</v>
      </c>
      <c r="H103" s="1">
        <f t="shared" si="30"/>
        <v>14</v>
      </c>
    </row>
    <row r="104" spans="1:16" x14ac:dyDescent="0.2">
      <c r="A104" s="2"/>
      <c r="B104" s="1"/>
      <c r="C104" s="1"/>
      <c r="D104" s="14"/>
      <c r="E104"/>
    </row>
    <row r="105" spans="1:16" x14ac:dyDescent="0.2">
      <c r="A105" s="2"/>
      <c r="B105" s="1"/>
      <c r="C105" s="1"/>
      <c r="D105" s="14"/>
      <c r="E105"/>
    </row>
    <row r="106" spans="1:16" x14ac:dyDescent="0.2">
      <c r="A106" s="2"/>
      <c r="B106" s="1"/>
      <c r="C106" s="1" t="s">
        <v>120</v>
      </c>
      <c r="D106" s="14" t="s">
        <v>121</v>
      </c>
      <c r="E106" t="s">
        <v>122</v>
      </c>
      <c r="F106" t="s">
        <v>123</v>
      </c>
      <c r="G106" t="s">
        <v>124</v>
      </c>
      <c r="H106" t="s">
        <v>23</v>
      </c>
      <c r="K106" t="s">
        <v>120</v>
      </c>
      <c r="L106" t="s">
        <v>121</v>
      </c>
      <c r="M106" t="s">
        <v>122</v>
      </c>
      <c r="N106" t="s">
        <v>123</v>
      </c>
      <c r="O106" t="s">
        <v>124</v>
      </c>
      <c r="P106" t="s">
        <v>23</v>
      </c>
    </row>
    <row r="107" spans="1:16" ht="26.4" x14ac:dyDescent="0.2">
      <c r="A107" s="2"/>
      <c r="B107" s="1" t="str">
        <f>B98</f>
        <v>かなりある（６割以上）</v>
      </c>
      <c r="C107" s="17">
        <f t="shared" ref="C107:C112" si="31">C98/C$103</f>
        <v>0</v>
      </c>
      <c r="D107" s="17">
        <f t="shared" ref="D107:G107" si="32">D98/D$103</f>
        <v>0</v>
      </c>
      <c r="E107" s="17">
        <f t="shared" si="32"/>
        <v>0</v>
      </c>
      <c r="F107" s="17">
        <f t="shared" si="32"/>
        <v>0</v>
      </c>
      <c r="G107" s="17">
        <f t="shared" si="32"/>
        <v>0</v>
      </c>
      <c r="H107" s="17">
        <f t="shared" ref="H107:H112" si="33">H98/H$103</f>
        <v>7.1428571428571425E-2</v>
      </c>
      <c r="J107" t="str">
        <f>J98</f>
        <v>かなりある（６割以上）</v>
      </c>
      <c r="K107" s="14">
        <f>K98/K$102</f>
        <v>0</v>
      </c>
      <c r="L107" s="14">
        <f t="shared" ref="L107:O107" si="34">L98/L$102</f>
        <v>0</v>
      </c>
      <c r="M107" s="14">
        <f t="shared" si="34"/>
        <v>0</v>
      </c>
      <c r="N107" s="14">
        <f t="shared" si="34"/>
        <v>0</v>
      </c>
      <c r="O107" s="14">
        <f t="shared" si="34"/>
        <v>0</v>
      </c>
      <c r="P107" s="14">
        <f>P98/P$102</f>
        <v>7.1428571428571425E-2</v>
      </c>
    </row>
    <row r="108" spans="1:16" x14ac:dyDescent="0.2">
      <c r="A108" s="2"/>
      <c r="B108" s="1" t="str">
        <f t="shared" ref="B108:B112" si="35">B99</f>
        <v>ある（３割～６割）</v>
      </c>
      <c r="C108" s="17">
        <f t="shared" si="31"/>
        <v>0</v>
      </c>
      <c r="D108" s="17">
        <f t="shared" ref="D108:G108" si="36">D99/D$103</f>
        <v>0</v>
      </c>
      <c r="E108" s="17">
        <f t="shared" si="36"/>
        <v>0</v>
      </c>
      <c r="F108" s="17">
        <f t="shared" si="36"/>
        <v>0.3</v>
      </c>
      <c r="G108" s="17">
        <f t="shared" si="36"/>
        <v>0.18181818181818182</v>
      </c>
      <c r="H108" s="17">
        <f t="shared" si="33"/>
        <v>0.2857142857142857</v>
      </c>
      <c r="J108" t="str">
        <f t="shared" ref="J108:J111" si="37">J99</f>
        <v>ある（３割～６割）</v>
      </c>
      <c r="K108" s="14">
        <f>K99/K$102</f>
        <v>0</v>
      </c>
      <c r="L108" s="14">
        <f t="shared" ref="L108:O110" si="38">L99/L$102</f>
        <v>0</v>
      </c>
      <c r="M108" s="14">
        <f t="shared" si="38"/>
        <v>0</v>
      </c>
      <c r="N108" s="14">
        <f t="shared" si="38"/>
        <v>0.3</v>
      </c>
      <c r="O108" s="14">
        <f t="shared" si="38"/>
        <v>0.18181818181818182</v>
      </c>
      <c r="P108" s="14">
        <f>P99/P$102</f>
        <v>0.2857142857142857</v>
      </c>
    </row>
    <row r="109" spans="1:16" ht="26.4" x14ac:dyDescent="0.2">
      <c r="A109" s="2"/>
      <c r="B109" s="1" t="str">
        <f t="shared" si="35"/>
        <v>あまりない（３割未満）</v>
      </c>
      <c r="C109" s="17">
        <f t="shared" si="31"/>
        <v>0.33333333333333331</v>
      </c>
      <c r="D109" s="17">
        <f t="shared" ref="D109:G109" si="39">D100/D$103</f>
        <v>0</v>
      </c>
      <c r="E109" s="17">
        <f t="shared" si="39"/>
        <v>0.5</v>
      </c>
      <c r="F109" s="17">
        <f t="shared" si="39"/>
        <v>0.4</v>
      </c>
      <c r="G109" s="17">
        <f t="shared" si="39"/>
        <v>0.63636363636363635</v>
      </c>
      <c r="H109" s="17">
        <f t="shared" si="33"/>
        <v>0.42857142857142855</v>
      </c>
      <c r="J109" t="str">
        <f t="shared" si="37"/>
        <v>あまりない（３割未満）</v>
      </c>
      <c r="K109" s="14">
        <f>K100/K$102</f>
        <v>0.33333333333333331</v>
      </c>
      <c r="L109" s="14">
        <f t="shared" si="38"/>
        <v>0</v>
      </c>
      <c r="M109" s="14">
        <f t="shared" si="38"/>
        <v>1</v>
      </c>
      <c r="N109" s="14">
        <f t="shared" si="38"/>
        <v>0.4</v>
      </c>
      <c r="O109" s="14">
        <f t="shared" si="38"/>
        <v>0.63636363636363635</v>
      </c>
      <c r="P109" s="14">
        <f>P100/P$102</f>
        <v>0.42857142857142855</v>
      </c>
    </row>
    <row r="110" spans="1:16" x14ac:dyDescent="0.2">
      <c r="A110" s="2"/>
      <c r="B110" s="1" t="str">
        <f t="shared" si="35"/>
        <v>ない</v>
      </c>
      <c r="C110" s="17">
        <f t="shared" si="31"/>
        <v>0.66666666666666663</v>
      </c>
      <c r="D110" s="17">
        <f t="shared" ref="D110:G110" si="40">D101/D$103</f>
        <v>1</v>
      </c>
      <c r="E110" s="17">
        <f t="shared" si="40"/>
        <v>0</v>
      </c>
      <c r="F110" s="17">
        <f t="shared" si="40"/>
        <v>0.3</v>
      </c>
      <c r="G110" s="17">
        <f t="shared" si="40"/>
        <v>0.18181818181818182</v>
      </c>
      <c r="H110" s="17">
        <f t="shared" si="33"/>
        <v>0.21428571428571427</v>
      </c>
      <c r="J110" t="str">
        <f t="shared" si="37"/>
        <v>ない</v>
      </c>
      <c r="K110" s="14">
        <f>K101/K$102</f>
        <v>0.66666666666666663</v>
      </c>
      <c r="L110" s="14">
        <f t="shared" si="38"/>
        <v>1</v>
      </c>
      <c r="M110" s="14">
        <f t="shared" si="38"/>
        <v>0</v>
      </c>
      <c r="N110" s="14">
        <f t="shared" si="38"/>
        <v>0.3</v>
      </c>
      <c r="O110" s="14">
        <f t="shared" si="38"/>
        <v>0.18181818181818182</v>
      </c>
      <c r="P110" s="14">
        <f>P101/P$102</f>
        <v>0.21428571428571427</v>
      </c>
    </row>
    <row r="111" spans="1:16" x14ac:dyDescent="0.2">
      <c r="A111" s="2"/>
      <c r="B111" s="1" t="str">
        <f t="shared" si="35"/>
        <v>受注実績なく不明</v>
      </c>
      <c r="C111" s="17">
        <f t="shared" si="31"/>
        <v>0</v>
      </c>
      <c r="D111" s="17">
        <f t="shared" ref="D111:G111" si="41">D102/D$103</f>
        <v>0</v>
      </c>
      <c r="E111" s="17">
        <f t="shared" si="41"/>
        <v>0.5</v>
      </c>
      <c r="F111" s="17">
        <f t="shared" si="41"/>
        <v>0</v>
      </c>
      <c r="G111" s="17">
        <f t="shared" si="41"/>
        <v>0</v>
      </c>
      <c r="H111" s="17">
        <f t="shared" si="33"/>
        <v>0</v>
      </c>
      <c r="J111" t="str">
        <f t="shared" si="37"/>
        <v>計</v>
      </c>
      <c r="K111" s="14">
        <f>SUM(K107:K110)</f>
        <v>1</v>
      </c>
      <c r="L111" s="14">
        <f t="shared" ref="L111:P111" si="42">SUM(L107:L110)</f>
        <v>1</v>
      </c>
      <c r="M111" s="14">
        <f t="shared" si="42"/>
        <v>1</v>
      </c>
      <c r="N111" s="14">
        <f t="shared" si="42"/>
        <v>1</v>
      </c>
      <c r="O111" s="14">
        <f t="shared" si="42"/>
        <v>1</v>
      </c>
      <c r="P111" s="14">
        <f t="shared" si="42"/>
        <v>0.99999999999999989</v>
      </c>
    </row>
    <row r="112" spans="1:16" x14ac:dyDescent="0.2">
      <c r="A112" s="2"/>
      <c r="B112" s="1" t="str">
        <f t="shared" si="35"/>
        <v>計</v>
      </c>
      <c r="C112" s="17">
        <f t="shared" si="31"/>
        <v>1</v>
      </c>
      <c r="D112" s="17">
        <f t="shared" ref="D112:G112" si="43">D103/D$103</f>
        <v>1</v>
      </c>
      <c r="E112" s="17">
        <f t="shared" si="43"/>
        <v>1</v>
      </c>
      <c r="F112" s="17">
        <f t="shared" si="43"/>
        <v>1</v>
      </c>
      <c r="G112" s="17">
        <f t="shared" si="43"/>
        <v>1</v>
      </c>
      <c r="H112" s="17">
        <f t="shared" si="33"/>
        <v>1</v>
      </c>
    </row>
    <row r="113" spans="1:17" x14ac:dyDescent="0.2">
      <c r="A113" s="2"/>
      <c r="B113" s="1"/>
      <c r="C113" s="1"/>
      <c r="D113" s="14"/>
      <c r="E113"/>
    </row>
    <row r="116" spans="1:17" x14ac:dyDescent="0.2">
      <c r="A116" s="6" t="s">
        <v>754</v>
      </c>
    </row>
    <row r="117" spans="1:17" x14ac:dyDescent="0.2">
      <c r="A117" s="6"/>
    </row>
    <row r="118" spans="1:17" x14ac:dyDescent="0.2">
      <c r="A118" s="6"/>
      <c r="J118" s="6" t="s">
        <v>587</v>
      </c>
    </row>
    <row r="119" spans="1:17" x14ac:dyDescent="0.2">
      <c r="A119" s="6"/>
      <c r="C119" s="4" t="s">
        <v>120</v>
      </c>
      <c r="D119" s="4" t="s">
        <v>121</v>
      </c>
      <c r="E119" s="4" t="s">
        <v>122</v>
      </c>
      <c r="F119" t="s">
        <v>123</v>
      </c>
      <c r="G119" t="s">
        <v>124</v>
      </c>
      <c r="H119" t="s">
        <v>23</v>
      </c>
      <c r="J119" s="5"/>
      <c r="K119" s="5" t="s">
        <v>167</v>
      </c>
      <c r="L119" s="4" t="s">
        <v>120</v>
      </c>
      <c r="M119" s="4" t="s">
        <v>121</v>
      </c>
      <c r="N119" s="4" t="s">
        <v>122</v>
      </c>
      <c r="O119" t="s">
        <v>123</v>
      </c>
      <c r="P119" t="s">
        <v>124</v>
      </c>
      <c r="Q119" t="s">
        <v>23</v>
      </c>
    </row>
    <row r="120" spans="1:17" x14ac:dyDescent="0.2">
      <c r="A120" s="6"/>
      <c r="B120" s="5" t="s">
        <v>74</v>
      </c>
      <c r="C120" s="5">
        <f>COUNTIFS(集計用[国土交通省7],$B120)</f>
        <v>12</v>
      </c>
      <c r="D120" s="5">
        <f>COUNTIFS(集計用[農林水産省7],$B120)</f>
        <v>1</v>
      </c>
      <c r="E120" s="5">
        <f>COUNTIFS(集計用[防衛省7],$B120)</f>
        <v>1</v>
      </c>
      <c r="F120" s="5">
        <f>COUNTIFS(集計用[都道府県・政令指定都市7],$B120)</f>
        <v>14</v>
      </c>
      <c r="G120" s="5">
        <f>COUNTIFS(集計用[市区町村7],$B120)</f>
        <v>4</v>
      </c>
      <c r="H120" s="5">
        <f>COUNTIFS(集計用[民間発注者5],$B120)</f>
        <v>2</v>
      </c>
      <c r="J120" s="4" t="s">
        <v>74</v>
      </c>
      <c r="K120" s="4">
        <f>SUM(L120:Q120)</f>
        <v>34</v>
      </c>
      <c r="L120" s="5">
        <f>COUNTIFS(集計用[国土交通省7],$J120)</f>
        <v>12</v>
      </c>
      <c r="M120" s="5">
        <f>COUNTIFS(集計用[農林水産省7],$J120)</f>
        <v>1</v>
      </c>
      <c r="N120" s="5">
        <f>COUNTIFS(集計用[防衛省7],$J120)</f>
        <v>1</v>
      </c>
      <c r="O120" s="5">
        <f>COUNTIFS(集計用[都道府県・政令指定都市7],$J120)</f>
        <v>14</v>
      </c>
      <c r="P120" s="5">
        <f>COUNTIFS(集計用[市区町村7],$J120)</f>
        <v>4</v>
      </c>
      <c r="Q120" s="5">
        <f>COUNTIFS(集計用[民間発注者5],$J120)</f>
        <v>2</v>
      </c>
    </row>
    <row r="121" spans="1:17" ht="26.4" x14ac:dyDescent="0.2">
      <c r="A121" s="6"/>
      <c r="B121" s="5" t="s">
        <v>99</v>
      </c>
      <c r="C121" s="5">
        <f>COUNTIFS(集計用[国土交通省7],$B121)</f>
        <v>0</v>
      </c>
      <c r="D121" s="5">
        <f>COUNTIFS(集計用[農林水産省7],$B121)</f>
        <v>0</v>
      </c>
      <c r="E121" s="5">
        <f>COUNTIFS(集計用[防衛省7],$B121)</f>
        <v>0</v>
      </c>
      <c r="F121" s="5">
        <f>COUNTIFS(集計用[都道府県・政令指定都市7],$B121)</f>
        <v>1</v>
      </c>
      <c r="G121" s="5">
        <f>COUNTIFS(集計用[市区町村7],$B121)</f>
        <v>0</v>
      </c>
      <c r="H121" s="5">
        <f>COUNTIFS(集計用[民間発注者5],$B121)</f>
        <v>3</v>
      </c>
      <c r="J121" s="4" t="s">
        <v>99</v>
      </c>
      <c r="K121" s="4">
        <f t="shared" ref="K121:K124" si="44">SUM(L121:Q121)</f>
        <v>4</v>
      </c>
      <c r="L121" s="5">
        <f>COUNTIFS(集計用[国土交通省7],$J121)</f>
        <v>0</v>
      </c>
      <c r="M121" s="5">
        <f>COUNTIFS(集計用[農林水産省7],$J121)</f>
        <v>0</v>
      </c>
      <c r="N121" s="5">
        <f>COUNTIFS(集計用[防衛省7],$J121)</f>
        <v>0</v>
      </c>
      <c r="O121" s="5">
        <f>COUNTIFS(集計用[都道府県・政令指定都市7],$J121)</f>
        <v>1</v>
      </c>
      <c r="P121" s="5">
        <f>COUNTIFS(集計用[市区町村7],$J121)</f>
        <v>0</v>
      </c>
      <c r="Q121" s="5">
        <f>COUNTIFS(集計用[民間発注者5],$J121)</f>
        <v>3</v>
      </c>
    </row>
    <row r="122" spans="1:17" x14ac:dyDescent="0.2">
      <c r="A122" s="6"/>
      <c r="B122" s="5" t="s">
        <v>106</v>
      </c>
      <c r="C122" s="5">
        <f>COUNTIFS(集計用[国土交通省7],$B122)</f>
        <v>0</v>
      </c>
      <c r="D122" s="5">
        <f>COUNTIFS(集計用[農林水産省7],$B122)</f>
        <v>0</v>
      </c>
      <c r="E122" s="5">
        <f>COUNTIFS(集計用[防衛省7],$B122)</f>
        <v>0</v>
      </c>
      <c r="F122" s="5">
        <f>COUNTIFS(集計用[都道府県・政令指定都市7],$B122)</f>
        <v>1</v>
      </c>
      <c r="G122" s="5">
        <f>COUNTIFS(集計用[市区町村7],$B122)</f>
        <v>0</v>
      </c>
      <c r="H122" s="5">
        <f>COUNTIFS(集計用[民間発注者5],$B122)</f>
        <v>0</v>
      </c>
      <c r="J122" s="4" t="s">
        <v>106</v>
      </c>
      <c r="K122" s="4">
        <f t="shared" si="44"/>
        <v>1</v>
      </c>
      <c r="L122" s="5">
        <f>COUNTIFS(集計用[国土交通省7],$J122)</f>
        <v>0</v>
      </c>
      <c r="M122" s="5">
        <f>COUNTIFS(集計用[農林水産省7],$J122)</f>
        <v>0</v>
      </c>
      <c r="N122" s="5">
        <f>COUNTIFS(集計用[防衛省7],$J122)</f>
        <v>0</v>
      </c>
      <c r="O122" s="5">
        <f>COUNTIFS(集計用[都道府県・政令指定都市7],$J122)</f>
        <v>1</v>
      </c>
      <c r="P122" s="5">
        <f>COUNTIFS(集計用[市区町村7],$J122)</f>
        <v>0</v>
      </c>
      <c r="Q122" s="5">
        <f>COUNTIFS(集計用[民間発注者5],$J122)</f>
        <v>0</v>
      </c>
    </row>
    <row r="123" spans="1:17" x14ac:dyDescent="0.2">
      <c r="A123" s="6"/>
      <c r="B123" s="5" t="s">
        <v>46</v>
      </c>
      <c r="C123" s="5">
        <f>COUNTIFS(集計用[国土交通省7],$B123)</f>
        <v>5</v>
      </c>
      <c r="D123" s="5">
        <f>COUNTIFS(集計用[農林水産省7],$B123)</f>
        <v>3</v>
      </c>
      <c r="E123" s="5">
        <f>COUNTIFS(集計用[防衛省7],$B123)</f>
        <v>2</v>
      </c>
      <c r="F123" s="5">
        <f>COUNTIFS(集計用[都道府県・政令指定都市7],$B123)</f>
        <v>17</v>
      </c>
      <c r="G123" s="5">
        <f>COUNTIFS(集計用[市区町村7],$B123)</f>
        <v>17</v>
      </c>
      <c r="H123" s="5">
        <f>COUNTIFS(集計用[民間発注者5],$B123)</f>
        <v>13</v>
      </c>
      <c r="J123" s="4" t="s">
        <v>46</v>
      </c>
      <c r="K123" s="4">
        <f t="shared" si="44"/>
        <v>57</v>
      </c>
      <c r="L123" s="5">
        <f>COUNTIFS(集計用[国土交通省7],$J123)</f>
        <v>5</v>
      </c>
      <c r="M123" s="5">
        <f>COUNTIFS(集計用[農林水産省7],$J123)</f>
        <v>3</v>
      </c>
      <c r="N123" s="5">
        <f>COUNTIFS(集計用[防衛省7],$J123)</f>
        <v>2</v>
      </c>
      <c r="O123" s="5">
        <f>COUNTIFS(集計用[都道府県・政令指定都市7],$J123)</f>
        <v>17</v>
      </c>
      <c r="P123" s="5">
        <f>COUNTIFS(集計用[市区町村7],$J123)</f>
        <v>17</v>
      </c>
      <c r="Q123" s="5">
        <f>COUNTIFS(集計用[民間発注者5],$J123)</f>
        <v>13</v>
      </c>
    </row>
    <row r="124" spans="1:17" ht="26.4" x14ac:dyDescent="0.2">
      <c r="A124" s="6"/>
      <c r="B124" s="5" t="s">
        <v>588</v>
      </c>
      <c r="C124" s="5">
        <f>COUNTIFS(集計用[国土交通省7],$B124)</f>
        <v>0</v>
      </c>
      <c r="D124" s="5">
        <f>COUNTIFS(集計用[農林水産省7],$B124)</f>
        <v>0</v>
      </c>
      <c r="E124" s="5">
        <f>COUNTIFS(集計用[防衛省7],$B124)</f>
        <v>0</v>
      </c>
      <c r="F124" s="5">
        <f>COUNTIFS(集計用[都道府県・政令指定都市7],$B124)</f>
        <v>1</v>
      </c>
      <c r="G124" s="5">
        <f>COUNTIFS(集計用[市区町村7],$B124)</f>
        <v>2</v>
      </c>
      <c r="H124" s="5">
        <f>COUNTIFS(集計用[民間発注者5],$B124)</f>
        <v>5</v>
      </c>
      <c r="J124" s="4" t="s">
        <v>86</v>
      </c>
      <c r="K124" s="4">
        <f t="shared" si="44"/>
        <v>8</v>
      </c>
      <c r="L124" s="5">
        <f>COUNTIFS(集計用[国土交通省7],$J124)</f>
        <v>0</v>
      </c>
      <c r="M124" s="5">
        <f>COUNTIFS(集計用[農林水産省7],$J124)</f>
        <v>0</v>
      </c>
      <c r="N124" s="5">
        <f>COUNTIFS(集計用[防衛省7],$J124)</f>
        <v>0</v>
      </c>
      <c r="O124" s="5">
        <f>COUNTIFS(集計用[都道府県・政令指定都市7],$J124)</f>
        <v>1</v>
      </c>
      <c r="P124" s="5">
        <f>COUNTIFS(集計用[市区町村7],$J124)</f>
        <v>2</v>
      </c>
      <c r="Q124" s="5">
        <f>COUNTIFS(集計用[民間発注者5],$J124)</f>
        <v>5</v>
      </c>
    </row>
    <row r="125" spans="1:17" x14ac:dyDescent="0.2">
      <c r="A125" s="6"/>
      <c r="B125" s="5" t="s">
        <v>43</v>
      </c>
      <c r="C125" s="5">
        <f>COUNTIFS(集計用[国土交通省7],$B125)</f>
        <v>22</v>
      </c>
      <c r="D125" s="5">
        <f>COUNTIFS(集計用[農林水産省7],$B125)</f>
        <v>35</v>
      </c>
      <c r="E125" s="5">
        <f>COUNTIFS(集計用[防衛省7],$B125)</f>
        <v>36</v>
      </c>
      <c r="F125" s="5">
        <f>COUNTIFS(集計用[都道府県・政令指定都市7],$B125)</f>
        <v>5</v>
      </c>
      <c r="G125" s="5">
        <f>COUNTIFS(集計用[市区町村7],$B125)</f>
        <v>16</v>
      </c>
      <c r="H125" s="5">
        <f>COUNTIFS(集計用[民間発注者5],$B125)</f>
        <v>16</v>
      </c>
      <c r="J125" s="4" t="s">
        <v>157</v>
      </c>
      <c r="K125" s="4">
        <f>SUM(L125:Q125)</f>
        <v>104</v>
      </c>
      <c r="L125" s="5">
        <f>SUM(L120:L124)</f>
        <v>17</v>
      </c>
      <c r="M125" s="5">
        <f t="shared" ref="M125:Q125" si="45">SUM(M120:M124)</f>
        <v>4</v>
      </c>
      <c r="N125" s="5">
        <f t="shared" si="45"/>
        <v>3</v>
      </c>
      <c r="O125" s="5">
        <f t="shared" si="45"/>
        <v>34</v>
      </c>
      <c r="P125" s="5">
        <f t="shared" si="45"/>
        <v>23</v>
      </c>
      <c r="Q125" s="5">
        <f t="shared" si="45"/>
        <v>23</v>
      </c>
    </row>
    <row r="126" spans="1:17" x14ac:dyDescent="0.2">
      <c r="A126" s="6"/>
      <c r="B126" s="5" t="s">
        <v>112</v>
      </c>
      <c r="C126" s="5">
        <f>SUM(C120:C125)</f>
        <v>39</v>
      </c>
      <c r="D126" s="5">
        <f t="shared" ref="D126:H126" si="46">SUM(D120:D125)</f>
        <v>39</v>
      </c>
      <c r="E126" s="5">
        <f t="shared" si="46"/>
        <v>39</v>
      </c>
      <c r="F126" s="5">
        <f t="shared" si="46"/>
        <v>39</v>
      </c>
      <c r="G126" s="5">
        <f t="shared" si="46"/>
        <v>39</v>
      </c>
      <c r="H126" s="5">
        <f t="shared" si="46"/>
        <v>39</v>
      </c>
    </row>
    <row r="127" spans="1:17" x14ac:dyDescent="0.2">
      <c r="A127" s="6"/>
    </row>
    <row r="128" spans="1:17" x14ac:dyDescent="0.2">
      <c r="A128" s="6"/>
    </row>
    <row r="129" spans="1:18" x14ac:dyDescent="0.2">
      <c r="A129" s="6"/>
      <c r="C129" s="4" t="s">
        <v>120</v>
      </c>
      <c r="D129" s="4" t="s">
        <v>121</v>
      </c>
      <c r="E129" s="4" t="s">
        <v>122</v>
      </c>
      <c r="F129" t="s">
        <v>123</v>
      </c>
      <c r="G129" t="s">
        <v>124</v>
      </c>
      <c r="H129" t="s">
        <v>23</v>
      </c>
      <c r="K129" t="s">
        <v>167</v>
      </c>
      <c r="L129" s="4" t="s">
        <v>120</v>
      </c>
      <c r="M129" s="4" t="s">
        <v>121</v>
      </c>
      <c r="N129" s="4" t="s">
        <v>122</v>
      </c>
      <c r="O129" t="s">
        <v>123</v>
      </c>
      <c r="P129" t="s">
        <v>124</v>
      </c>
      <c r="Q129" t="s">
        <v>23</v>
      </c>
    </row>
    <row r="130" spans="1:18" x14ac:dyDescent="0.2">
      <c r="A130" s="6"/>
      <c r="B130" s="5" t="str">
        <f>B120</f>
        <v>申請し、適用された</v>
      </c>
      <c r="C130" s="15">
        <f>C120/C$126</f>
        <v>0.30769230769230771</v>
      </c>
      <c r="D130" s="15">
        <f t="shared" ref="D130:H130" si="47">D120/D$126</f>
        <v>2.564102564102564E-2</v>
      </c>
      <c r="E130" s="15">
        <f t="shared" si="47"/>
        <v>2.564102564102564E-2</v>
      </c>
      <c r="F130" s="15">
        <f t="shared" si="47"/>
        <v>0.35897435897435898</v>
      </c>
      <c r="G130" s="15">
        <f t="shared" si="47"/>
        <v>0.10256410256410256</v>
      </c>
      <c r="H130" s="15">
        <f t="shared" si="47"/>
        <v>5.128205128205128E-2</v>
      </c>
      <c r="J130" t="str">
        <f>J120</f>
        <v>申請し、適用された</v>
      </c>
      <c r="K130" s="14">
        <f t="shared" ref="K130:P134" si="48">K120/K$125</f>
        <v>0.32692307692307693</v>
      </c>
      <c r="L130" s="14">
        <f t="shared" si="48"/>
        <v>0.70588235294117652</v>
      </c>
      <c r="M130" s="14">
        <f t="shared" si="48"/>
        <v>0.25</v>
      </c>
      <c r="N130" s="14">
        <f t="shared" si="48"/>
        <v>0.33333333333333331</v>
      </c>
      <c r="O130" s="14">
        <f t="shared" si="48"/>
        <v>0.41176470588235292</v>
      </c>
      <c r="P130" s="14">
        <f t="shared" si="48"/>
        <v>0.17391304347826086</v>
      </c>
      <c r="Q130" s="14">
        <f t="shared" ref="Q130" si="49">Q120/Q$125</f>
        <v>8.6956521739130432E-2</v>
      </c>
    </row>
    <row r="131" spans="1:18" ht="26.4" x14ac:dyDescent="0.2">
      <c r="A131" s="6"/>
      <c r="B131" s="5" t="str">
        <f t="shared" ref="B131:B136" si="50">B121</f>
        <v>申請したが、適用されなかった</v>
      </c>
      <c r="C131" s="15">
        <f t="shared" ref="C131:H135" si="51">C121/C$126</f>
        <v>0</v>
      </c>
      <c r="D131" s="15">
        <f t="shared" si="51"/>
        <v>0</v>
      </c>
      <c r="E131" s="15">
        <f t="shared" si="51"/>
        <v>0</v>
      </c>
      <c r="F131" s="15">
        <f t="shared" si="51"/>
        <v>2.564102564102564E-2</v>
      </c>
      <c r="G131" s="15">
        <f t="shared" si="51"/>
        <v>0</v>
      </c>
      <c r="H131" s="15">
        <f t="shared" si="51"/>
        <v>7.6923076923076927E-2</v>
      </c>
      <c r="J131" t="str">
        <f t="shared" ref="J131:J135" si="52">J121</f>
        <v>申請したが、適用されなかった</v>
      </c>
      <c r="K131" s="14">
        <f t="shared" si="48"/>
        <v>3.8461538461538464E-2</v>
      </c>
      <c r="L131" s="14">
        <f t="shared" si="48"/>
        <v>0</v>
      </c>
      <c r="M131" s="14">
        <f t="shared" si="48"/>
        <v>0</v>
      </c>
      <c r="N131" s="14">
        <f t="shared" si="48"/>
        <v>0</v>
      </c>
      <c r="O131" s="14">
        <f t="shared" si="48"/>
        <v>2.9411764705882353E-2</v>
      </c>
      <c r="P131" s="14">
        <f t="shared" si="48"/>
        <v>0</v>
      </c>
      <c r="Q131" s="14">
        <f t="shared" ref="Q131:Q134" si="53">Q121/Q$125</f>
        <v>0.13043478260869565</v>
      </c>
    </row>
    <row r="132" spans="1:18" x14ac:dyDescent="0.2">
      <c r="A132" s="6"/>
      <c r="B132" s="5" t="str">
        <f t="shared" si="50"/>
        <v>申請中</v>
      </c>
      <c r="C132" s="15">
        <f t="shared" si="51"/>
        <v>0</v>
      </c>
      <c r="D132" s="15">
        <f t="shared" si="51"/>
        <v>0</v>
      </c>
      <c r="E132" s="15">
        <f t="shared" si="51"/>
        <v>0</v>
      </c>
      <c r="F132" s="15">
        <f t="shared" si="51"/>
        <v>2.564102564102564E-2</v>
      </c>
      <c r="G132" s="15">
        <f t="shared" si="51"/>
        <v>0</v>
      </c>
      <c r="H132" s="15">
        <f t="shared" si="51"/>
        <v>0</v>
      </c>
      <c r="J132" t="str">
        <f t="shared" si="52"/>
        <v>申請中</v>
      </c>
      <c r="K132" s="14">
        <f t="shared" si="48"/>
        <v>9.6153846153846159E-3</v>
      </c>
      <c r="L132" s="14">
        <f t="shared" si="48"/>
        <v>0</v>
      </c>
      <c r="M132" s="14">
        <f t="shared" si="48"/>
        <v>0</v>
      </c>
      <c r="N132" s="14">
        <f t="shared" si="48"/>
        <v>0</v>
      </c>
      <c r="O132" s="14">
        <f t="shared" si="48"/>
        <v>2.9411764705882353E-2</v>
      </c>
      <c r="P132" s="14">
        <f t="shared" si="48"/>
        <v>0</v>
      </c>
      <c r="Q132" s="14">
        <f t="shared" si="53"/>
        <v>0</v>
      </c>
    </row>
    <row r="133" spans="1:18" x14ac:dyDescent="0.2">
      <c r="A133" s="6"/>
      <c r="B133" s="5" t="str">
        <f t="shared" si="50"/>
        <v>申請しなかった</v>
      </c>
      <c r="C133" s="15">
        <f t="shared" si="51"/>
        <v>0.12820512820512819</v>
      </c>
      <c r="D133" s="15">
        <f t="shared" si="51"/>
        <v>7.6923076923076927E-2</v>
      </c>
      <c r="E133" s="15">
        <f t="shared" si="51"/>
        <v>5.128205128205128E-2</v>
      </c>
      <c r="F133" s="15">
        <f t="shared" si="51"/>
        <v>0.4358974358974359</v>
      </c>
      <c r="G133" s="15">
        <f t="shared" si="51"/>
        <v>0.4358974358974359</v>
      </c>
      <c r="H133" s="15">
        <f t="shared" si="51"/>
        <v>0.33333333333333331</v>
      </c>
      <c r="J133" t="str">
        <f t="shared" si="52"/>
        <v>申請しなかった</v>
      </c>
      <c r="K133" s="14">
        <f t="shared" si="48"/>
        <v>0.54807692307692313</v>
      </c>
      <c r="L133" s="14">
        <f t="shared" si="48"/>
        <v>0.29411764705882354</v>
      </c>
      <c r="M133" s="14">
        <f t="shared" si="48"/>
        <v>0.75</v>
      </c>
      <c r="N133" s="14">
        <f t="shared" si="48"/>
        <v>0.66666666666666663</v>
      </c>
      <c r="O133" s="14">
        <f t="shared" si="48"/>
        <v>0.5</v>
      </c>
      <c r="P133" s="14">
        <f t="shared" si="48"/>
        <v>0.73913043478260865</v>
      </c>
      <c r="Q133" s="14">
        <f t="shared" si="53"/>
        <v>0.56521739130434778</v>
      </c>
    </row>
    <row r="134" spans="1:18" ht="26.4" x14ac:dyDescent="0.2">
      <c r="A134" s="6"/>
      <c r="B134" s="5" t="str">
        <f t="shared" si="50"/>
        <v>契約書に条項がなく、申請できなかった</v>
      </c>
      <c r="C134" s="15">
        <f t="shared" si="51"/>
        <v>0</v>
      </c>
      <c r="D134" s="15">
        <f t="shared" si="51"/>
        <v>0</v>
      </c>
      <c r="E134" s="15">
        <f t="shared" si="51"/>
        <v>0</v>
      </c>
      <c r="F134" s="15">
        <f t="shared" si="51"/>
        <v>2.564102564102564E-2</v>
      </c>
      <c r="G134" s="15">
        <f t="shared" si="51"/>
        <v>5.128205128205128E-2</v>
      </c>
      <c r="H134" s="15">
        <f t="shared" si="51"/>
        <v>0.12820512820512819</v>
      </c>
      <c r="J134" t="str">
        <f t="shared" si="52"/>
        <v>契約書に条項がなく、申請できなかった</v>
      </c>
      <c r="K134" s="14">
        <f t="shared" si="48"/>
        <v>7.6923076923076927E-2</v>
      </c>
      <c r="L134" s="14">
        <f t="shared" si="48"/>
        <v>0</v>
      </c>
      <c r="M134" s="14">
        <f t="shared" si="48"/>
        <v>0</v>
      </c>
      <c r="N134" s="14">
        <f t="shared" si="48"/>
        <v>0</v>
      </c>
      <c r="O134" s="14">
        <f t="shared" si="48"/>
        <v>2.9411764705882353E-2</v>
      </c>
      <c r="P134" s="14">
        <f t="shared" si="48"/>
        <v>8.6956521739130432E-2</v>
      </c>
      <c r="Q134" s="14">
        <f t="shared" si="53"/>
        <v>0.21739130434782608</v>
      </c>
    </row>
    <row r="135" spans="1:18" x14ac:dyDescent="0.2">
      <c r="A135" s="6"/>
      <c r="B135" s="5" t="str">
        <f t="shared" si="50"/>
        <v>受注実績なく不明</v>
      </c>
      <c r="C135" s="15">
        <f t="shared" si="51"/>
        <v>0.5641025641025641</v>
      </c>
      <c r="D135" s="15">
        <f t="shared" si="51"/>
        <v>0.89743589743589747</v>
      </c>
      <c r="E135" s="15">
        <f t="shared" si="51"/>
        <v>0.92307692307692313</v>
      </c>
      <c r="F135" s="15">
        <f t="shared" si="51"/>
        <v>0.12820512820512819</v>
      </c>
      <c r="G135" s="15">
        <f t="shared" si="51"/>
        <v>0.41025641025641024</v>
      </c>
      <c r="H135" s="15">
        <f t="shared" si="51"/>
        <v>0.41025641025641024</v>
      </c>
      <c r="J135" t="str">
        <f t="shared" si="52"/>
        <v>計</v>
      </c>
      <c r="K135" s="14">
        <f>SUM(K130:K134)</f>
        <v>1</v>
      </c>
      <c r="L135" s="14">
        <f t="shared" ref="L135:Q135" si="54">SUM(L130:L134)</f>
        <v>1</v>
      </c>
      <c r="M135" s="14">
        <f t="shared" si="54"/>
        <v>1</v>
      </c>
      <c r="N135" s="14">
        <f t="shared" si="54"/>
        <v>1</v>
      </c>
      <c r="O135" s="14">
        <f t="shared" si="54"/>
        <v>1</v>
      </c>
      <c r="P135" s="14">
        <f t="shared" si="54"/>
        <v>1</v>
      </c>
      <c r="Q135" s="14">
        <f t="shared" si="54"/>
        <v>0.99999999999999989</v>
      </c>
    </row>
    <row r="136" spans="1:18" x14ac:dyDescent="0.2">
      <c r="A136" s="6"/>
      <c r="B136" s="5" t="str">
        <f t="shared" si="50"/>
        <v>計</v>
      </c>
      <c r="C136" s="15">
        <f>SUM(C130:C135)</f>
        <v>1</v>
      </c>
      <c r="D136" s="15">
        <f t="shared" ref="D136:H136" si="55">SUM(D130:D135)</f>
        <v>1</v>
      </c>
      <c r="E136" s="15">
        <f t="shared" si="55"/>
        <v>1</v>
      </c>
      <c r="F136" s="15">
        <f t="shared" si="55"/>
        <v>1</v>
      </c>
      <c r="G136" s="15">
        <f t="shared" si="55"/>
        <v>1</v>
      </c>
      <c r="H136" s="15">
        <f t="shared" si="55"/>
        <v>0.99999999999999989</v>
      </c>
    </row>
    <row r="137" spans="1:18" x14ac:dyDescent="0.2">
      <c r="A137" s="6"/>
    </row>
    <row r="138" spans="1:18" x14ac:dyDescent="0.2">
      <c r="A138" s="6"/>
    </row>
    <row r="140" spans="1:18" x14ac:dyDescent="0.2">
      <c r="A140" s="6" t="s">
        <v>755</v>
      </c>
    </row>
    <row r="141" spans="1:18" x14ac:dyDescent="0.2">
      <c r="A141" s="6"/>
    </row>
    <row r="142" spans="1:18" x14ac:dyDescent="0.2">
      <c r="A142" s="6"/>
      <c r="C142" s="5" t="s">
        <v>120</v>
      </c>
      <c r="D142" s="4" t="s">
        <v>121</v>
      </c>
      <c r="E142" s="4" t="s">
        <v>122</v>
      </c>
      <c r="F142" t="s">
        <v>123</v>
      </c>
      <c r="G142" t="s">
        <v>124</v>
      </c>
      <c r="H142" t="s">
        <v>23</v>
      </c>
      <c r="J142" s="5"/>
      <c r="K142" s="5" t="s">
        <v>180</v>
      </c>
      <c r="L142" s="4" t="s">
        <v>120</v>
      </c>
      <c r="M142" s="4" t="s">
        <v>121</v>
      </c>
      <c r="N142" s="4" t="s">
        <v>122</v>
      </c>
      <c r="O142" t="s">
        <v>123</v>
      </c>
      <c r="P142" t="s">
        <v>124</v>
      </c>
      <c r="Q142" t="s">
        <v>23</v>
      </c>
    </row>
    <row r="143" spans="1:18" x14ac:dyDescent="0.2">
      <c r="A143" s="6"/>
      <c r="B143" s="5" t="s">
        <v>75</v>
      </c>
      <c r="C143" s="5">
        <f>COUNTIFS(集計用[国土交通省8],$B143)</f>
        <v>3</v>
      </c>
      <c r="D143" s="5">
        <f>COUNTIFS(集計用[農林水産省8],$B143)</f>
        <v>1</v>
      </c>
      <c r="E143" s="5">
        <f>COUNTIFS(集計用[防衛省8],$B143)</f>
        <v>1</v>
      </c>
      <c r="F143" s="5">
        <f>COUNTIFS(集計用[都道府県・政令指定都市8],$B143)</f>
        <v>6</v>
      </c>
      <c r="G143" s="5">
        <f>COUNTIFS(集計用[市区町村8],$B143)</f>
        <v>1</v>
      </c>
      <c r="H143" s="5">
        <f>COUNTIFS(集計用[民間発注者6],$B143)</f>
        <v>1</v>
      </c>
      <c r="J143" s="4" t="s">
        <v>75</v>
      </c>
      <c r="K143" s="4">
        <f>SUM(L143:Q143)</f>
        <v>13</v>
      </c>
      <c r="L143" s="5">
        <f>COUNTIFS(集計用[国土交通省8],$J143)</f>
        <v>3</v>
      </c>
      <c r="M143" s="5">
        <f>COUNTIFS(集計用[農林水産省8],$J143)</f>
        <v>1</v>
      </c>
      <c r="N143" s="5">
        <f>COUNTIFS(集計用[防衛省8],$J143)</f>
        <v>1</v>
      </c>
      <c r="O143" s="5">
        <f>COUNTIFS(集計用[都道府県・政令指定都市8],$J143)</f>
        <v>6</v>
      </c>
      <c r="P143" s="5">
        <f>COUNTIFS(集計用[市区町村8],$J143)</f>
        <v>1</v>
      </c>
      <c r="Q143" s="5">
        <f>COUNTIFS(集計用[民間発注者6],$J143)</f>
        <v>1</v>
      </c>
      <c r="R143" s="5"/>
    </row>
    <row r="144" spans="1:18" x14ac:dyDescent="0.2">
      <c r="A144" s="6"/>
      <c r="B144" s="5" t="s">
        <v>91</v>
      </c>
      <c r="C144" s="5">
        <f>COUNTIFS(集計用[国土交通省8],$B144)</f>
        <v>6</v>
      </c>
      <c r="D144" s="5">
        <f>COUNTIFS(集計用[農林水産省8],$B144)</f>
        <v>0</v>
      </c>
      <c r="E144" s="5">
        <f>COUNTIFS(集計用[防衛省8],$B144)</f>
        <v>0</v>
      </c>
      <c r="F144" s="5">
        <f>COUNTIFS(集計用[都道府県・政令指定都市8],$B144)</f>
        <v>5</v>
      </c>
      <c r="G144" s="5">
        <f>COUNTIFS(集計用[市区町村8],$B144)</f>
        <v>3</v>
      </c>
      <c r="H144" s="5">
        <f>COUNTIFS(集計用[民間発注者6],$B144)</f>
        <v>1</v>
      </c>
      <c r="J144" s="4" t="s">
        <v>91</v>
      </c>
      <c r="K144" s="4">
        <f t="shared" ref="K144:K146" si="56">SUM(L144:Q144)</f>
        <v>15</v>
      </c>
      <c r="L144" s="5">
        <f>COUNTIFS(集計用[国土交通省8],$J144)</f>
        <v>6</v>
      </c>
      <c r="M144" s="5">
        <f>COUNTIFS(集計用[農林水産省8],$J144)</f>
        <v>0</v>
      </c>
      <c r="N144" s="5">
        <f>COUNTIFS(集計用[防衛省8],$J144)</f>
        <v>0</v>
      </c>
      <c r="O144" s="5">
        <f>COUNTIFS(集計用[都道府県・政令指定都市8],$J144)</f>
        <v>5</v>
      </c>
      <c r="P144" s="5">
        <f>COUNTIFS(集計用[市区町村8],$J144)</f>
        <v>3</v>
      </c>
      <c r="Q144" s="5">
        <f>COUNTIFS(集計用[民間発注者6],$J144)</f>
        <v>1</v>
      </c>
      <c r="R144" s="5"/>
    </row>
    <row r="145" spans="1:18" x14ac:dyDescent="0.2">
      <c r="A145" s="6"/>
      <c r="B145" s="5" t="s">
        <v>50</v>
      </c>
      <c r="C145" s="5">
        <f>COUNTIFS(集計用[国土交通省8],$B145)</f>
        <v>2</v>
      </c>
      <c r="D145" s="5">
        <f>COUNTIFS(集計用[農林水産省8],$B145)</f>
        <v>0</v>
      </c>
      <c r="E145" s="5">
        <f>COUNTIFS(集計用[防衛省8],$B145)</f>
        <v>0</v>
      </c>
      <c r="F145" s="5">
        <f>COUNTIFS(集計用[都道府県・政令指定都市8],$B145)</f>
        <v>2</v>
      </c>
      <c r="G145" s="5">
        <f>COUNTIFS(集計用[市区町村8],$B145)</f>
        <v>0</v>
      </c>
      <c r="H145" s="5">
        <f>COUNTIFS(集計用[民間発注者6],$B145)</f>
        <v>0</v>
      </c>
      <c r="J145" s="4" t="s">
        <v>50</v>
      </c>
      <c r="K145" s="4">
        <f t="shared" si="56"/>
        <v>4</v>
      </c>
      <c r="L145" s="5">
        <f>COUNTIFS(集計用[国土交通省8],$J145)</f>
        <v>2</v>
      </c>
      <c r="M145" s="5">
        <f>COUNTIFS(集計用[農林水産省8],$J145)</f>
        <v>0</v>
      </c>
      <c r="N145" s="5">
        <f>COUNTIFS(集計用[防衛省8],$J145)</f>
        <v>0</v>
      </c>
      <c r="O145" s="5">
        <f>COUNTIFS(集計用[都道府県・政令指定都市8],$J145)</f>
        <v>2</v>
      </c>
      <c r="P145" s="5">
        <f>COUNTIFS(集計用[市区町村8],$J145)</f>
        <v>0</v>
      </c>
      <c r="Q145" s="5">
        <f>COUNTIFS(集計用[民間発注者6],$J145)</f>
        <v>0</v>
      </c>
      <c r="R145" s="5"/>
    </row>
    <row r="146" spans="1:18" ht="26.4" x14ac:dyDescent="0.2">
      <c r="A146" s="6"/>
      <c r="B146" s="5" t="s">
        <v>168</v>
      </c>
      <c r="C146" s="5">
        <f t="shared" ref="C146:H146" si="57">C120</f>
        <v>12</v>
      </c>
      <c r="D146" s="5">
        <f t="shared" si="57"/>
        <v>1</v>
      </c>
      <c r="E146" s="5">
        <f t="shared" si="57"/>
        <v>1</v>
      </c>
      <c r="F146" s="5">
        <f t="shared" si="57"/>
        <v>14</v>
      </c>
      <c r="G146" s="5">
        <f t="shared" si="57"/>
        <v>4</v>
      </c>
      <c r="H146" s="5">
        <f t="shared" si="57"/>
        <v>2</v>
      </c>
      <c r="J146" s="5" t="s">
        <v>179</v>
      </c>
      <c r="K146" s="4">
        <f t="shared" si="56"/>
        <v>32</v>
      </c>
      <c r="L146" s="5">
        <f>SUM(L143:L145)</f>
        <v>11</v>
      </c>
      <c r="M146" s="5">
        <f t="shared" ref="M146:Q146" si="58">SUM(M143:M145)</f>
        <v>1</v>
      </c>
      <c r="N146" s="5">
        <f t="shared" si="58"/>
        <v>1</v>
      </c>
      <c r="O146" s="5">
        <f t="shared" si="58"/>
        <v>13</v>
      </c>
      <c r="P146" s="5">
        <f t="shared" si="58"/>
        <v>4</v>
      </c>
      <c r="Q146" s="5">
        <f t="shared" si="58"/>
        <v>2</v>
      </c>
      <c r="R146" s="5"/>
    </row>
    <row r="147" spans="1:18" x14ac:dyDescent="0.2">
      <c r="A147" s="6"/>
      <c r="D147" s="5"/>
      <c r="E147" s="5"/>
      <c r="F147" s="5"/>
      <c r="G147" s="5"/>
      <c r="H147" s="5"/>
      <c r="J147" s="4"/>
      <c r="K147" s="4"/>
      <c r="L147" s="4"/>
      <c r="M147" s="4"/>
      <c r="N147" s="4"/>
      <c r="O147" s="4"/>
      <c r="P147" s="4"/>
      <c r="Q147" s="4"/>
      <c r="R147" s="4"/>
    </row>
    <row r="148" spans="1:18" x14ac:dyDescent="0.2">
      <c r="A148" s="6"/>
      <c r="D148" s="5"/>
      <c r="E148" s="5"/>
      <c r="F148" s="5"/>
      <c r="G148" s="5"/>
      <c r="H148" s="5"/>
      <c r="J148" s="4"/>
      <c r="K148" s="4"/>
      <c r="L148" s="4"/>
      <c r="M148" s="4"/>
      <c r="N148" s="4"/>
      <c r="O148" s="4"/>
      <c r="P148" s="4"/>
      <c r="Q148" s="4"/>
      <c r="R148" s="4"/>
    </row>
    <row r="149" spans="1:18" x14ac:dyDescent="0.2">
      <c r="A149" s="6"/>
    </row>
    <row r="150" spans="1:18" x14ac:dyDescent="0.2">
      <c r="A150" s="6"/>
      <c r="C150" s="5" t="s">
        <v>120</v>
      </c>
      <c r="D150" s="4" t="s">
        <v>121</v>
      </c>
      <c r="E150" s="4" t="s">
        <v>122</v>
      </c>
      <c r="F150" t="s">
        <v>123</v>
      </c>
      <c r="G150" t="s">
        <v>124</v>
      </c>
      <c r="H150" t="s">
        <v>23</v>
      </c>
      <c r="K150" t="s">
        <v>180</v>
      </c>
      <c r="L150" s="4" t="s">
        <v>120</v>
      </c>
      <c r="M150" s="4" t="s">
        <v>121</v>
      </c>
      <c r="N150" s="4" t="s">
        <v>122</v>
      </c>
      <c r="O150" t="s">
        <v>123</v>
      </c>
      <c r="P150" t="s">
        <v>124</v>
      </c>
      <c r="Q150" t="s">
        <v>23</v>
      </c>
    </row>
    <row r="151" spans="1:18" x14ac:dyDescent="0.2">
      <c r="A151" s="6"/>
      <c r="B151" s="5" t="str">
        <f>B143</f>
        <v>（やや）満足している</v>
      </c>
      <c r="C151" s="15">
        <f t="shared" ref="C151:H153" si="59">IFERROR(C143/C$146,0)</f>
        <v>0.25</v>
      </c>
      <c r="D151" s="15">
        <f t="shared" si="59"/>
        <v>1</v>
      </c>
      <c r="E151" s="15">
        <f t="shared" si="59"/>
        <v>1</v>
      </c>
      <c r="F151" s="15">
        <f t="shared" si="59"/>
        <v>0.42857142857142855</v>
      </c>
      <c r="G151" s="15">
        <f t="shared" si="59"/>
        <v>0.25</v>
      </c>
      <c r="H151" s="15">
        <f t="shared" si="59"/>
        <v>0.5</v>
      </c>
      <c r="J151" s="18" t="str">
        <f>J143</f>
        <v>（やや）満足している</v>
      </c>
      <c r="K151" s="14">
        <f t="shared" ref="K151:Q153" si="60">IFERROR(K143/K$146,0)</f>
        <v>0.40625</v>
      </c>
      <c r="L151" s="14">
        <f t="shared" si="60"/>
        <v>0.27272727272727271</v>
      </c>
      <c r="M151" s="14">
        <f t="shared" si="60"/>
        <v>1</v>
      </c>
      <c r="N151" s="14">
        <f t="shared" si="60"/>
        <v>1</v>
      </c>
      <c r="O151" s="14">
        <f t="shared" si="60"/>
        <v>0.46153846153846156</v>
      </c>
      <c r="P151" s="14">
        <f t="shared" si="60"/>
        <v>0.25</v>
      </c>
      <c r="Q151" s="14">
        <f t="shared" si="60"/>
        <v>0.5</v>
      </c>
      <c r="R151" s="14"/>
    </row>
    <row r="152" spans="1:18" x14ac:dyDescent="0.2">
      <c r="A152" s="6"/>
      <c r="B152" s="5" t="str">
        <f>B144</f>
        <v>（一部）不満がある</v>
      </c>
      <c r="C152" s="15">
        <f t="shared" si="59"/>
        <v>0.5</v>
      </c>
      <c r="D152" s="15">
        <f t="shared" si="59"/>
        <v>0</v>
      </c>
      <c r="E152" s="15">
        <f t="shared" si="59"/>
        <v>0</v>
      </c>
      <c r="F152" s="15">
        <f t="shared" si="59"/>
        <v>0.35714285714285715</v>
      </c>
      <c r="G152" s="15">
        <f t="shared" si="59"/>
        <v>0.75</v>
      </c>
      <c r="H152" s="15">
        <f t="shared" si="59"/>
        <v>0.5</v>
      </c>
      <c r="J152" s="18" t="str">
        <f>J144</f>
        <v>（一部）不満がある</v>
      </c>
      <c r="K152" s="14">
        <f t="shared" si="60"/>
        <v>0.46875</v>
      </c>
      <c r="L152" s="14">
        <f t="shared" si="60"/>
        <v>0.54545454545454541</v>
      </c>
      <c r="M152" s="14">
        <f t="shared" si="60"/>
        <v>0</v>
      </c>
      <c r="N152" s="14">
        <f t="shared" si="60"/>
        <v>0</v>
      </c>
      <c r="O152" s="14">
        <f t="shared" si="60"/>
        <v>0.38461538461538464</v>
      </c>
      <c r="P152" s="14">
        <f t="shared" si="60"/>
        <v>0.75</v>
      </c>
      <c r="Q152" s="14">
        <f t="shared" si="60"/>
        <v>0.5</v>
      </c>
      <c r="R152" s="14"/>
    </row>
    <row r="153" spans="1:18" x14ac:dyDescent="0.2">
      <c r="A153" s="6"/>
      <c r="B153" s="5" t="str">
        <f>B145</f>
        <v>どちらでもない</v>
      </c>
      <c r="C153" s="15">
        <f t="shared" si="59"/>
        <v>0.16666666666666666</v>
      </c>
      <c r="D153" s="15">
        <f t="shared" si="59"/>
        <v>0</v>
      </c>
      <c r="E153" s="15">
        <f t="shared" si="59"/>
        <v>0</v>
      </c>
      <c r="F153" s="15">
        <f t="shared" si="59"/>
        <v>0.14285714285714285</v>
      </c>
      <c r="G153" s="15">
        <f t="shared" si="59"/>
        <v>0</v>
      </c>
      <c r="H153" s="15">
        <f t="shared" si="59"/>
        <v>0</v>
      </c>
      <c r="J153" s="18" t="str">
        <f>J145</f>
        <v>どちらでもない</v>
      </c>
      <c r="K153" s="14">
        <f t="shared" si="60"/>
        <v>0.125</v>
      </c>
      <c r="L153" s="14">
        <f t="shared" si="60"/>
        <v>0.18181818181818182</v>
      </c>
      <c r="M153" s="14">
        <f t="shared" si="60"/>
        <v>0</v>
      </c>
      <c r="N153" s="14">
        <f t="shared" si="60"/>
        <v>0</v>
      </c>
      <c r="O153" s="14">
        <f t="shared" si="60"/>
        <v>0.15384615384615385</v>
      </c>
      <c r="P153" s="14">
        <f t="shared" si="60"/>
        <v>0</v>
      </c>
      <c r="Q153" s="14">
        <f t="shared" si="60"/>
        <v>0</v>
      </c>
      <c r="R153" s="14"/>
    </row>
    <row r="154" spans="1:18" x14ac:dyDescent="0.2">
      <c r="A154" s="6"/>
      <c r="B154" s="96" t="s">
        <v>112</v>
      </c>
      <c r="C154" s="20">
        <f>SUM(C151:C153)</f>
        <v>0.91666666666666663</v>
      </c>
      <c r="D154" s="20">
        <f>SUM(D151:D153)</f>
        <v>1</v>
      </c>
      <c r="E154" s="20">
        <f t="shared" ref="E154:H154" si="61">SUM(E151:E153)</f>
        <v>1</v>
      </c>
      <c r="F154" s="20">
        <f t="shared" si="61"/>
        <v>0.9285714285714286</v>
      </c>
      <c r="G154" s="20">
        <f t="shared" si="61"/>
        <v>1</v>
      </c>
      <c r="H154" s="20">
        <f t="shared" si="61"/>
        <v>1</v>
      </c>
      <c r="J154" s="97" t="str">
        <f>J146</f>
        <v>計</v>
      </c>
      <c r="K154" s="14">
        <f>SUM(K151:K153)</f>
        <v>1</v>
      </c>
      <c r="L154" s="14">
        <f t="shared" ref="L154:Q154" si="62">SUM(L151:L153)</f>
        <v>1</v>
      </c>
      <c r="M154" s="14">
        <f t="shared" si="62"/>
        <v>1</v>
      </c>
      <c r="N154" s="14">
        <f t="shared" si="62"/>
        <v>1</v>
      </c>
      <c r="O154" s="14">
        <f t="shared" si="62"/>
        <v>1</v>
      </c>
      <c r="P154" s="14">
        <f t="shared" si="62"/>
        <v>1</v>
      </c>
      <c r="Q154" s="14">
        <f t="shared" si="62"/>
        <v>1</v>
      </c>
      <c r="R154" s="14"/>
    </row>
    <row r="155" spans="1:18" x14ac:dyDescent="0.2">
      <c r="A155" s="6"/>
      <c r="K155" s="14"/>
      <c r="L155" s="14"/>
      <c r="M155" s="14"/>
      <c r="N155" s="14"/>
      <c r="O155" s="14"/>
      <c r="P155" s="14"/>
      <c r="Q155" s="14"/>
    </row>
    <row r="156" spans="1:18" x14ac:dyDescent="0.2">
      <c r="A156" s="6"/>
      <c r="K156" s="14"/>
      <c r="L156" s="14"/>
      <c r="M156" s="14"/>
      <c r="N156" s="14"/>
      <c r="O156" s="14"/>
      <c r="P156" s="14"/>
      <c r="Q156" s="14"/>
    </row>
    <row r="158" spans="1:18" x14ac:dyDescent="0.2">
      <c r="A158" s="6" t="s">
        <v>756</v>
      </c>
    </row>
    <row r="159" spans="1:18" x14ac:dyDescent="0.2">
      <c r="A159" s="6"/>
    </row>
    <row r="160" spans="1:18" x14ac:dyDescent="0.2">
      <c r="A160" s="6"/>
      <c r="C160" s="5" t="s">
        <v>175</v>
      </c>
      <c r="D160" s="4" t="s">
        <v>176</v>
      </c>
    </row>
    <row r="161" spans="1:5" ht="39.6" x14ac:dyDescent="0.2">
      <c r="A161" s="6"/>
      <c r="B161" s="5" t="s">
        <v>159</v>
      </c>
      <c r="C161" s="5">
        <f>COUNTIFS(集計用[（公共工事）スライド条項の適用を申請するに当たり、問題と感じていることをお答えください。],"*"&amp;$B161&amp;"*")</f>
        <v>19</v>
      </c>
      <c r="D161" s="18">
        <f t="shared" ref="D161:D171" si="63">C161/C$171</f>
        <v>0.48717948717948717</v>
      </c>
      <c r="E161" s="4">
        <f>RANK(D161,$D$161:$D$170,0)</f>
        <v>1</v>
      </c>
    </row>
    <row r="162" spans="1:5" ht="26.4" x14ac:dyDescent="0.2">
      <c r="A162" s="6"/>
      <c r="B162" s="5" t="s">
        <v>160</v>
      </c>
      <c r="C162" s="5">
        <f>COUNTIFS(集計用[（公共工事）スライド条項の適用を申請するに当たり、問題と感じていることをお答えください。],"*"&amp;$B162&amp;"*")</f>
        <v>16</v>
      </c>
      <c r="D162" s="18">
        <f t="shared" si="63"/>
        <v>0.41025641025641024</v>
      </c>
      <c r="E162" s="4">
        <f t="shared" ref="E162:E170" si="64">RANK(D162,$D$161:$D$170,0)</f>
        <v>2</v>
      </c>
    </row>
    <row r="163" spans="1:5" ht="26.4" x14ac:dyDescent="0.2">
      <c r="A163" s="6"/>
      <c r="B163" s="5" t="s">
        <v>568</v>
      </c>
      <c r="C163" s="5">
        <f>COUNTIFS(集計用[（公共工事）スライド条項の適用を申請するに当たり、問題と感じていることをお答えください。],"*"&amp;$B163&amp;"*")</f>
        <v>14</v>
      </c>
      <c r="D163" s="18">
        <f t="shared" si="63"/>
        <v>0.35897435897435898</v>
      </c>
      <c r="E163" s="4">
        <f t="shared" si="64"/>
        <v>3</v>
      </c>
    </row>
    <row r="164" spans="1:5" ht="39.6" x14ac:dyDescent="0.2">
      <c r="A164" s="5"/>
      <c r="B164" s="5" t="s">
        <v>364</v>
      </c>
      <c r="C164" s="5">
        <f>COUNTIFS(集計用[（公共工事）スライド条項の適用を申請するに当たり、問題と感じていることをお答えください。],"*"&amp;$B164&amp;"*")</f>
        <v>4</v>
      </c>
      <c r="D164" s="18">
        <f t="shared" si="63"/>
        <v>0.10256410256410256</v>
      </c>
      <c r="E164" s="4">
        <f t="shared" si="64"/>
        <v>8</v>
      </c>
    </row>
    <row r="165" spans="1:5" x14ac:dyDescent="0.2">
      <c r="A165" s="5"/>
      <c r="B165" s="5" t="s">
        <v>277</v>
      </c>
      <c r="C165" s="5">
        <f>COUNTIFS(集計用[（公共工事）スライド条項の適用を申請するに当たり、問題と感じていることをお答えください。],"*"&amp;$B165&amp;"*")</f>
        <v>8</v>
      </c>
      <c r="D165" s="18">
        <f t="shared" si="63"/>
        <v>0.20512820512820512</v>
      </c>
      <c r="E165" s="4">
        <f t="shared" si="64"/>
        <v>5</v>
      </c>
    </row>
    <row r="166" spans="1:5" ht="26.4" x14ac:dyDescent="0.2">
      <c r="B166" s="5" t="s">
        <v>171</v>
      </c>
      <c r="C166" s="5">
        <f>COUNTIFS(集計用[（公共工事）スライド条項の適用を申請するに当たり、問題と感じていることをお答えください。],"*"&amp;$B166&amp;"*")</f>
        <v>9</v>
      </c>
      <c r="D166" s="18">
        <f t="shared" si="63"/>
        <v>0.23076923076923078</v>
      </c>
      <c r="E166" s="4">
        <f t="shared" si="64"/>
        <v>4</v>
      </c>
    </row>
    <row r="167" spans="1:5" ht="26.4" x14ac:dyDescent="0.2">
      <c r="B167" s="5" t="s">
        <v>363</v>
      </c>
      <c r="C167" s="5">
        <f>COUNTIFS(集計用[（公共工事）スライド条項の適用を申請するに当たり、問題と感じていることをお答えください。],"*"&amp;$B167&amp;"*")</f>
        <v>4</v>
      </c>
      <c r="D167" s="18">
        <f t="shared" si="63"/>
        <v>0.10256410256410256</v>
      </c>
      <c r="E167" s="4">
        <f t="shared" si="64"/>
        <v>8</v>
      </c>
    </row>
    <row r="168" spans="1:5" ht="52.8" x14ac:dyDescent="0.2">
      <c r="A168" s="5"/>
      <c r="B168" s="5" t="s">
        <v>173</v>
      </c>
      <c r="C168" s="5">
        <f>COUNTIFS(集計用[（公共工事）スライド条項の適用を申請するに当たり、問題と感じていることをお答えください。],"*"&amp;$B168&amp;"*")</f>
        <v>8</v>
      </c>
      <c r="D168" s="18">
        <f t="shared" si="63"/>
        <v>0.20512820512820512</v>
      </c>
      <c r="E168" s="4">
        <f t="shared" si="64"/>
        <v>5</v>
      </c>
    </row>
    <row r="169" spans="1:5" ht="52.8" x14ac:dyDescent="0.2">
      <c r="A169" s="5"/>
      <c r="B169" s="5" t="s">
        <v>172</v>
      </c>
      <c r="C169" s="5">
        <f>COUNTIFS(集計用[（公共工事）スライド条項の適用を申請するに当たり、問題と感じていることをお答えください。],"*"&amp;$B169&amp;"*")</f>
        <v>5</v>
      </c>
      <c r="D169" s="18">
        <f t="shared" si="63"/>
        <v>0.12820512820512819</v>
      </c>
      <c r="E169" s="4">
        <f t="shared" si="64"/>
        <v>7</v>
      </c>
    </row>
    <row r="170" spans="1:5" x14ac:dyDescent="0.2">
      <c r="A170" s="5"/>
      <c r="B170" s="5" t="s">
        <v>227</v>
      </c>
      <c r="C170" s="5">
        <f>COUNTIFS(集計用[（公共工事）スライド条項の適用を申請するに当たり、問題と感じていることをお答えください。],"*"&amp;$B170&amp;"*")</f>
        <v>1</v>
      </c>
      <c r="D170" s="18">
        <f t="shared" si="63"/>
        <v>2.564102564102564E-2</v>
      </c>
      <c r="E170" s="4">
        <f t="shared" si="64"/>
        <v>10</v>
      </c>
    </row>
    <row r="171" spans="1:5" x14ac:dyDescent="0.2">
      <c r="B171" s="5" t="s">
        <v>575</v>
      </c>
      <c r="C171" s="5">
        <f>集計用!D43</f>
        <v>39</v>
      </c>
      <c r="D171" s="18">
        <f t="shared" si="63"/>
        <v>1</v>
      </c>
      <c r="E171" s="12"/>
    </row>
    <row r="172" spans="1:5" x14ac:dyDescent="0.2">
      <c r="E172" s="7"/>
    </row>
    <row r="173" spans="1:5" x14ac:dyDescent="0.2">
      <c r="E173" s="7"/>
    </row>
    <row r="175" spans="1:5" x14ac:dyDescent="0.2">
      <c r="A175" s="6" t="s">
        <v>757</v>
      </c>
    </row>
    <row r="176" spans="1:5" x14ac:dyDescent="0.2">
      <c r="A176" s="6"/>
    </row>
    <row r="177" spans="1:5" x14ac:dyDescent="0.2">
      <c r="A177" s="6"/>
      <c r="C177" s="5" t="s">
        <v>175</v>
      </c>
      <c r="D177" s="4" t="s">
        <v>176</v>
      </c>
    </row>
    <row r="178" spans="1:5" ht="39.6" x14ac:dyDescent="0.2">
      <c r="A178" s="6"/>
      <c r="B178" s="5" t="s">
        <v>364</v>
      </c>
      <c r="C178" s="5">
        <f>COUNTIFS(集計用[（民間工事）スライド条項の適用を申請するに当たり、問題と感じていることをお答えください。],"*"&amp;$B178&amp;"*")</f>
        <v>13</v>
      </c>
      <c r="D178" s="18">
        <f>C178/C$188</f>
        <v>0.33333333333333331</v>
      </c>
      <c r="E178" s="4">
        <f>RANK(D178,$D$178:$D$187,0)</f>
        <v>1</v>
      </c>
    </row>
    <row r="179" spans="1:5" ht="26.4" x14ac:dyDescent="0.2">
      <c r="A179" s="6"/>
      <c r="B179" s="5" t="s">
        <v>278</v>
      </c>
      <c r="C179" s="5">
        <f>COUNTIFS(集計用[（民間工事）スライド条項の適用を申請するに当たり、問題と感じていることをお答えください。],"*"&amp;$B179&amp;"*")</f>
        <v>10</v>
      </c>
      <c r="D179" s="18">
        <f t="shared" ref="D179:D187" si="65">C179/C$188</f>
        <v>0.25641025641025639</v>
      </c>
      <c r="E179" s="4">
        <f t="shared" ref="E179:E187" si="66">RANK(D179,$D$178:$D$187,0)</f>
        <v>2</v>
      </c>
    </row>
    <row r="180" spans="1:5" ht="39.6" x14ac:dyDescent="0.2">
      <c r="A180" s="6"/>
      <c r="B180" s="5" t="s">
        <v>159</v>
      </c>
      <c r="C180" s="5">
        <f>COUNTIFS(集計用[（民間工事）スライド条項の適用を申請するに当たり、問題と感じていることをお答えください。],"*"&amp;$B180&amp;"*")</f>
        <v>6</v>
      </c>
      <c r="D180" s="18">
        <f t="shared" si="65"/>
        <v>0.15384615384615385</v>
      </c>
      <c r="E180" s="4">
        <f t="shared" si="66"/>
        <v>3</v>
      </c>
    </row>
    <row r="181" spans="1:5" ht="26.4" x14ac:dyDescent="0.2">
      <c r="A181" s="6"/>
      <c r="B181" s="5" t="s">
        <v>363</v>
      </c>
      <c r="C181" s="5">
        <f>COUNTIFS(集計用[（民間工事）スライド条項の適用を申請するに当たり、問題と感じていることをお答えください。],"*"&amp;$B181&amp;"*")</f>
        <v>6</v>
      </c>
      <c r="D181" s="18">
        <f t="shared" si="65"/>
        <v>0.15384615384615385</v>
      </c>
      <c r="E181" s="4">
        <f t="shared" si="66"/>
        <v>3</v>
      </c>
    </row>
    <row r="182" spans="1:5" ht="26.4" x14ac:dyDescent="0.2">
      <c r="A182" s="6"/>
      <c r="B182" s="5" t="s">
        <v>279</v>
      </c>
      <c r="C182" s="5">
        <f>COUNTIFS(集計用[（民間工事）スライド条項の適用を申請するに当たり、問題と感じていることをお答えください。],"*"&amp;$B182&amp;"*")</f>
        <v>4</v>
      </c>
      <c r="D182" s="18">
        <f t="shared" si="65"/>
        <v>0.10256410256410256</v>
      </c>
      <c r="E182" s="4">
        <f t="shared" si="66"/>
        <v>7</v>
      </c>
    </row>
    <row r="183" spans="1:5" ht="39.6" x14ac:dyDescent="0.2">
      <c r="A183" s="6"/>
      <c r="B183" s="5" t="s">
        <v>1403</v>
      </c>
      <c r="C183" s="5">
        <f>COUNTIFS(集計用[（民間工事）スライド条項の適用を申請するに当たり、問題と感じていることをお答えください。],"*"&amp;$B183&amp;"*")</f>
        <v>6</v>
      </c>
      <c r="D183" s="18">
        <f t="shared" si="65"/>
        <v>0.15384615384615385</v>
      </c>
      <c r="E183" s="4">
        <f t="shared" si="66"/>
        <v>3</v>
      </c>
    </row>
    <row r="184" spans="1:5" ht="26.4" x14ac:dyDescent="0.2">
      <c r="A184" s="6"/>
      <c r="B184" s="5" t="s">
        <v>1404</v>
      </c>
      <c r="C184" s="5">
        <f>COUNTIFS(集計用[（民間工事）スライド条項の適用を申請するに当たり、問題と感じていることをお答えください。],"*"&amp;$B184&amp;"*")</f>
        <v>6</v>
      </c>
      <c r="D184" s="18">
        <f t="shared" si="65"/>
        <v>0.15384615384615385</v>
      </c>
      <c r="E184" s="4">
        <f t="shared" si="66"/>
        <v>3</v>
      </c>
    </row>
    <row r="185" spans="1:5" ht="26.4" x14ac:dyDescent="0.2">
      <c r="A185" s="6"/>
      <c r="B185" s="5" t="s">
        <v>177</v>
      </c>
      <c r="C185" s="5">
        <f>COUNTIFS(集計用[（民間工事）スライド条項の適用を申請するに当たり、問題と感じていることをお答えください。],"*"&amp;$B185&amp;"*")</f>
        <v>3</v>
      </c>
      <c r="D185" s="18">
        <f t="shared" si="65"/>
        <v>7.6923076923076927E-2</v>
      </c>
      <c r="E185" s="4">
        <f t="shared" si="66"/>
        <v>8</v>
      </c>
    </row>
    <row r="186" spans="1:5" ht="39.6" x14ac:dyDescent="0.2">
      <c r="A186" s="6"/>
      <c r="B186" s="5" t="s">
        <v>178</v>
      </c>
      <c r="C186" s="5">
        <f>COUNTIFS(集計用[（民間工事）スライド条項の適用を申請するに当たり、問題と感じていることをお答えください。],"*"&amp;$B186&amp;"*")</f>
        <v>2</v>
      </c>
      <c r="D186" s="18">
        <f t="shared" si="65"/>
        <v>5.128205128205128E-2</v>
      </c>
      <c r="E186" s="4">
        <f t="shared" si="66"/>
        <v>9</v>
      </c>
    </row>
    <row r="187" spans="1:5" x14ac:dyDescent="0.2">
      <c r="A187" s="6"/>
      <c r="B187" s="5" t="s">
        <v>227</v>
      </c>
      <c r="C187" s="5">
        <f>COUNTIFS(集計用[（民間工事）スライド条項の適用を申請するに当たり、問題と感じていることをお答えください。],"*"&amp;$B187&amp;"*")</f>
        <v>1</v>
      </c>
      <c r="D187" s="18">
        <f t="shared" si="65"/>
        <v>2.564102564102564E-2</v>
      </c>
      <c r="E187" s="4">
        <f t="shared" si="66"/>
        <v>10</v>
      </c>
    </row>
    <row r="188" spans="1:5" x14ac:dyDescent="0.2">
      <c r="A188" s="6"/>
      <c r="B188" s="5" t="s">
        <v>174</v>
      </c>
      <c r="C188" s="5">
        <f>集計用!D43</f>
        <v>39</v>
      </c>
      <c r="D188" s="18">
        <f>C188/C$188</f>
        <v>1</v>
      </c>
    </row>
    <row r="189" spans="1:5" x14ac:dyDescent="0.2">
      <c r="E189" s="12"/>
    </row>
    <row r="190" spans="1:5" x14ac:dyDescent="0.2">
      <c r="E190" s="12"/>
    </row>
    <row r="191" spans="1:5" x14ac:dyDescent="0.2">
      <c r="E191" s="12"/>
    </row>
    <row r="192" spans="1:5" x14ac:dyDescent="0.2">
      <c r="E192" s="12"/>
    </row>
    <row r="193" spans="5:5" x14ac:dyDescent="0.2">
      <c r="E193" s="12"/>
    </row>
    <row r="194" spans="5:5" x14ac:dyDescent="0.2">
      <c r="E194" s="12"/>
    </row>
    <row r="195" spans="5:5" x14ac:dyDescent="0.2">
      <c r="E195" s="12"/>
    </row>
  </sheetData>
  <phoneticPr fontId="2"/>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N110"/>
  <sheetViews>
    <sheetView workbookViewId="0"/>
  </sheetViews>
  <sheetFormatPr defaultRowHeight="13.2" x14ac:dyDescent="0.2"/>
  <cols>
    <col min="1" max="1" width="9" style="4"/>
    <col min="2" max="3" width="18.109375" style="4" customWidth="1"/>
    <col min="4" max="5" width="9" style="4"/>
  </cols>
  <sheetData>
    <row r="1" spans="1:14" x14ac:dyDescent="0.2">
      <c r="A1" s="6" t="s">
        <v>758</v>
      </c>
    </row>
    <row r="2" spans="1:14" x14ac:dyDescent="0.2">
      <c r="A2" s="6"/>
    </row>
    <row r="3" spans="1:14" x14ac:dyDescent="0.2">
      <c r="A3" s="6"/>
      <c r="I3" s="19" t="s">
        <v>369</v>
      </c>
    </row>
    <row r="4" spans="1:14" x14ac:dyDescent="0.2">
      <c r="A4" s="6"/>
      <c r="C4" s="4" t="s">
        <v>120</v>
      </c>
      <c r="D4" s="4" t="s">
        <v>121</v>
      </c>
      <c r="E4" s="4" t="s">
        <v>122</v>
      </c>
      <c r="F4" t="s">
        <v>123</v>
      </c>
      <c r="G4" t="s">
        <v>124</v>
      </c>
      <c r="I4" s="4"/>
      <c r="J4" s="4" t="s">
        <v>120</v>
      </c>
      <c r="K4" s="4" t="s">
        <v>121</v>
      </c>
      <c r="L4" s="4" t="s">
        <v>122</v>
      </c>
      <c r="M4" t="s">
        <v>123</v>
      </c>
      <c r="N4" t="s">
        <v>124</v>
      </c>
    </row>
    <row r="5" spans="1:14" x14ac:dyDescent="0.2">
      <c r="A5" s="6"/>
      <c r="B5" s="4" t="s">
        <v>365</v>
      </c>
      <c r="C5" s="4">
        <f>COUNTIFS(集計用[国土交通省9],$B5)</f>
        <v>15</v>
      </c>
      <c r="D5" s="4">
        <f>COUNTIFS(集計用[農林水産省9],$B5)</f>
        <v>3</v>
      </c>
      <c r="E5" s="4">
        <f>COUNTIFS(集計用[防衛省9],$B5)</f>
        <v>3</v>
      </c>
      <c r="F5" s="4">
        <f>COUNTIFS(集計用[都道府県・政令指定都市9],$B5)</f>
        <v>14</v>
      </c>
      <c r="G5" s="4">
        <f>COUNTIFS(集計用[市区町村9],$B5)</f>
        <v>4</v>
      </c>
      <c r="I5" s="4" t="s">
        <v>365</v>
      </c>
      <c r="J5" s="4">
        <f>COUNTIFS(集計用[国土交通省9],$I5)</f>
        <v>15</v>
      </c>
      <c r="K5" s="4">
        <f>COUNTIFS(集計用[農林水産省9],$I5)</f>
        <v>3</v>
      </c>
      <c r="L5" s="4">
        <f>COUNTIFS(集計用[防衛省9],$I5)</f>
        <v>3</v>
      </c>
      <c r="M5" s="4">
        <f>COUNTIFS(集計用[都道府県・政令指定都市9],$I5)</f>
        <v>14</v>
      </c>
      <c r="N5" s="4">
        <f>COUNTIFS(集計用[市区町村9],$I5)</f>
        <v>4</v>
      </c>
    </row>
    <row r="6" spans="1:14" x14ac:dyDescent="0.2">
      <c r="A6" s="6"/>
      <c r="B6" s="4" t="s">
        <v>366</v>
      </c>
      <c r="C6" s="4">
        <f>COUNTIFS(集計用[国土交通省9],$B6)</f>
        <v>2</v>
      </c>
      <c r="D6" s="4">
        <f>COUNTIFS(集計用[農林水産省9],$B6)</f>
        <v>1</v>
      </c>
      <c r="E6" s="4">
        <f>COUNTIFS(集計用[防衛省9],$B6)</f>
        <v>0</v>
      </c>
      <c r="F6" s="4">
        <f>COUNTIFS(集計用[都道府県・政令指定都市9],$B6)</f>
        <v>18</v>
      </c>
      <c r="G6" s="4">
        <f>COUNTIFS(集計用[市区町村9],$B6)</f>
        <v>20</v>
      </c>
      <c r="I6" s="4" t="s">
        <v>366</v>
      </c>
      <c r="J6" s="4">
        <f>COUNTIFS(集計用[国土交通省9],$I6)</f>
        <v>2</v>
      </c>
      <c r="K6" s="4">
        <f>COUNTIFS(集計用[農林水産省9],$I6)</f>
        <v>1</v>
      </c>
      <c r="L6" s="4">
        <f>COUNTIFS(集計用[防衛省9],$I6)</f>
        <v>0</v>
      </c>
      <c r="M6" s="4">
        <f>COUNTIFS(集計用[都道府県・政令指定都市9],$I6)</f>
        <v>18</v>
      </c>
      <c r="N6" s="4">
        <f>COUNTIFS(集計用[市区町村9],$I6)</f>
        <v>20</v>
      </c>
    </row>
    <row r="7" spans="1:14" x14ac:dyDescent="0.2">
      <c r="A7" s="6"/>
      <c r="B7" s="4" t="s">
        <v>367</v>
      </c>
      <c r="C7" s="4">
        <f>COUNTIFS(集計用[国土交通省9],$B7)</f>
        <v>22</v>
      </c>
      <c r="D7" s="4">
        <f>COUNTIFS(集計用[農林水産省9],$B7)</f>
        <v>35</v>
      </c>
      <c r="E7" s="4">
        <f>COUNTIFS(集計用[防衛省9],$B7)</f>
        <v>36</v>
      </c>
      <c r="F7" s="4">
        <f>COUNTIFS(集計用[都道府県・政令指定都市9],$B7)</f>
        <v>7</v>
      </c>
      <c r="G7" s="4">
        <f>COUNTIFS(集計用[市区町村9],$B7)</f>
        <v>15</v>
      </c>
      <c r="I7" t="s">
        <v>153</v>
      </c>
      <c r="J7">
        <f>SUM(J5:J6)</f>
        <v>17</v>
      </c>
      <c r="K7">
        <f t="shared" ref="K7:N7" si="0">SUM(K5:K6)</f>
        <v>4</v>
      </c>
      <c r="L7">
        <f t="shared" si="0"/>
        <v>3</v>
      </c>
      <c r="M7">
        <f t="shared" si="0"/>
        <v>32</v>
      </c>
      <c r="N7">
        <f t="shared" si="0"/>
        <v>24</v>
      </c>
    </row>
    <row r="8" spans="1:14" x14ac:dyDescent="0.2">
      <c r="A8" s="6"/>
      <c r="B8" s="4" t="s">
        <v>153</v>
      </c>
      <c r="C8" s="4">
        <f>SUM(C5:C7)</f>
        <v>39</v>
      </c>
      <c r="D8" s="4">
        <f t="shared" ref="D8:G8" si="1">SUM(D5:D7)</f>
        <v>39</v>
      </c>
      <c r="E8" s="4">
        <f t="shared" si="1"/>
        <v>39</v>
      </c>
      <c r="F8" s="4">
        <f t="shared" si="1"/>
        <v>39</v>
      </c>
      <c r="G8" s="4">
        <f t="shared" si="1"/>
        <v>39</v>
      </c>
    </row>
    <row r="9" spans="1:14" x14ac:dyDescent="0.2">
      <c r="A9" s="6"/>
    </row>
    <row r="10" spans="1:14" x14ac:dyDescent="0.2">
      <c r="A10" s="6"/>
    </row>
    <row r="11" spans="1:14" x14ac:dyDescent="0.2">
      <c r="A11" s="6"/>
      <c r="C11" s="4" t="s">
        <v>120</v>
      </c>
      <c r="D11" s="4" t="s">
        <v>121</v>
      </c>
      <c r="E11" s="4" t="s">
        <v>122</v>
      </c>
      <c r="F11" t="s">
        <v>123</v>
      </c>
      <c r="G11" t="s">
        <v>124</v>
      </c>
      <c r="J11" s="4" t="s">
        <v>120</v>
      </c>
      <c r="K11" s="4" t="s">
        <v>121</v>
      </c>
      <c r="L11" s="4" t="s">
        <v>122</v>
      </c>
      <c r="M11" t="s">
        <v>123</v>
      </c>
      <c r="N11" t="s">
        <v>124</v>
      </c>
    </row>
    <row r="12" spans="1:14" x14ac:dyDescent="0.2">
      <c r="A12" s="6"/>
      <c r="B12" s="4" t="str">
        <f>B5</f>
        <v>（概ね）行われている</v>
      </c>
      <c r="C12" s="12">
        <f>C5/C$8</f>
        <v>0.38461538461538464</v>
      </c>
      <c r="D12" s="12">
        <f t="shared" ref="D12:G12" si="2">D5/D$8</f>
        <v>7.6923076923076927E-2</v>
      </c>
      <c r="E12" s="12">
        <f t="shared" si="2"/>
        <v>7.6923076923076927E-2</v>
      </c>
      <c r="F12" s="12">
        <f t="shared" si="2"/>
        <v>0.35897435897435898</v>
      </c>
      <c r="G12" s="12">
        <f t="shared" si="2"/>
        <v>0.10256410256410256</v>
      </c>
      <c r="I12" s="4" t="str">
        <f>I5</f>
        <v>（概ね）行われている</v>
      </c>
      <c r="J12" s="14">
        <f t="shared" ref="J12:N13" si="3">J5/J$7</f>
        <v>0.88235294117647056</v>
      </c>
      <c r="K12" s="14">
        <f t="shared" si="3"/>
        <v>0.75</v>
      </c>
      <c r="L12" s="14">
        <f t="shared" si="3"/>
        <v>1</v>
      </c>
      <c r="M12" s="14">
        <f t="shared" si="3"/>
        <v>0.4375</v>
      </c>
      <c r="N12" s="14">
        <f t="shared" si="3"/>
        <v>0.16666666666666666</v>
      </c>
    </row>
    <row r="13" spans="1:14" x14ac:dyDescent="0.2">
      <c r="A13" s="6"/>
      <c r="B13" s="4" t="str">
        <f t="shared" ref="B13:B15" si="4">B6</f>
        <v>（あまり）行われていない</v>
      </c>
      <c r="C13" s="12">
        <f t="shared" ref="C13:G14" si="5">C6/C$8</f>
        <v>5.128205128205128E-2</v>
      </c>
      <c r="D13" s="12">
        <f t="shared" si="5"/>
        <v>2.564102564102564E-2</v>
      </c>
      <c r="E13" s="12">
        <f t="shared" si="5"/>
        <v>0</v>
      </c>
      <c r="F13" s="12">
        <f t="shared" si="5"/>
        <v>0.46153846153846156</v>
      </c>
      <c r="G13" s="12">
        <f t="shared" si="5"/>
        <v>0.51282051282051277</v>
      </c>
      <c r="I13" s="4" t="str">
        <f t="shared" ref="I13:I14" si="6">I6</f>
        <v>（あまり）行われていない</v>
      </c>
      <c r="J13" s="14">
        <f t="shared" si="3"/>
        <v>0.11764705882352941</v>
      </c>
      <c r="K13" s="14">
        <f t="shared" si="3"/>
        <v>0.25</v>
      </c>
      <c r="L13" s="14">
        <f t="shared" si="3"/>
        <v>0</v>
      </c>
      <c r="M13" s="14">
        <f t="shared" si="3"/>
        <v>0.5625</v>
      </c>
      <c r="N13" s="14">
        <f t="shared" si="3"/>
        <v>0.83333333333333337</v>
      </c>
    </row>
    <row r="14" spans="1:14" x14ac:dyDescent="0.2">
      <c r="A14" s="6"/>
      <c r="B14" s="4" t="str">
        <f t="shared" si="4"/>
        <v>受注実績なく不明</v>
      </c>
      <c r="C14" s="12">
        <f t="shared" si="5"/>
        <v>0.5641025641025641</v>
      </c>
      <c r="D14" s="12">
        <f t="shared" si="5"/>
        <v>0.89743589743589747</v>
      </c>
      <c r="E14" s="12">
        <f t="shared" si="5"/>
        <v>0.92307692307692313</v>
      </c>
      <c r="F14" s="12">
        <f t="shared" si="5"/>
        <v>0.17948717948717949</v>
      </c>
      <c r="G14" s="12">
        <f t="shared" si="5"/>
        <v>0.38461538461538464</v>
      </c>
      <c r="I14" s="4" t="str">
        <f t="shared" si="6"/>
        <v>計</v>
      </c>
      <c r="J14" s="14">
        <f>SUM(J12:J13)</f>
        <v>1</v>
      </c>
      <c r="K14" s="14">
        <f>SUM(K12:K13)</f>
        <v>1</v>
      </c>
      <c r="L14" s="14">
        <f t="shared" ref="L14:N14" si="7">SUM(L12:L13)</f>
        <v>1</v>
      </c>
      <c r="M14" s="14">
        <f t="shared" si="7"/>
        <v>1</v>
      </c>
      <c r="N14" s="14">
        <f t="shared" si="7"/>
        <v>1</v>
      </c>
    </row>
    <row r="15" spans="1:14" x14ac:dyDescent="0.2">
      <c r="A15" s="6"/>
      <c r="B15" s="4" t="str">
        <f t="shared" si="4"/>
        <v>計</v>
      </c>
      <c r="C15" s="12">
        <f>SUM(C12:C14)</f>
        <v>1</v>
      </c>
      <c r="D15" s="12">
        <f t="shared" ref="D15:G15" si="8">SUM(D12:D14)</f>
        <v>1</v>
      </c>
      <c r="E15" s="12">
        <f t="shared" si="8"/>
        <v>1</v>
      </c>
      <c r="F15" s="12">
        <f t="shared" si="8"/>
        <v>1</v>
      </c>
      <c r="G15" s="12">
        <f t="shared" si="8"/>
        <v>1</v>
      </c>
    </row>
    <row r="16" spans="1:14" x14ac:dyDescent="0.2">
      <c r="A16" s="6"/>
    </row>
    <row r="17" spans="1:14" x14ac:dyDescent="0.2">
      <c r="F17" s="13"/>
    </row>
    <row r="19" spans="1:14" x14ac:dyDescent="0.2">
      <c r="A19" s="6" t="s">
        <v>759</v>
      </c>
    </row>
    <row r="20" spans="1:14" x14ac:dyDescent="0.2">
      <c r="A20" s="6"/>
    </row>
    <row r="21" spans="1:14" x14ac:dyDescent="0.2">
      <c r="A21" s="6"/>
      <c r="I21" s="19" t="s">
        <v>368</v>
      </c>
    </row>
    <row r="22" spans="1:14" x14ac:dyDescent="0.2">
      <c r="A22" s="6"/>
      <c r="C22" s="4" t="s">
        <v>120</v>
      </c>
      <c r="D22" s="4" t="s">
        <v>121</v>
      </c>
      <c r="E22" s="4" t="s">
        <v>122</v>
      </c>
      <c r="F22" t="s">
        <v>123</v>
      </c>
      <c r="G22" t="s">
        <v>124</v>
      </c>
      <c r="I22" s="4"/>
      <c r="J22" s="4" t="s">
        <v>120</v>
      </c>
      <c r="K22" s="4" t="s">
        <v>121</v>
      </c>
      <c r="L22" s="4" t="s">
        <v>122</v>
      </c>
      <c r="M22" t="s">
        <v>123</v>
      </c>
      <c r="N22" t="s">
        <v>124</v>
      </c>
    </row>
    <row r="23" spans="1:14" x14ac:dyDescent="0.2">
      <c r="A23" s="6"/>
      <c r="B23" s="4" t="s">
        <v>365</v>
      </c>
      <c r="C23" s="4">
        <f>COUNTIFS(集計用[国土交通省10],$B23)</f>
        <v>7</v>
      </c>
      <c r="D23" s="4">
        <f>COUNTIFS(集計用[農林水産省10],$B23)</f>
        <v>2</v>
      </c>
      <c r="E23" s="4">
        <f>COUNTIFS(集計用[防衛省10],$B23)</f>
        <v>2</v>
      </c>
      <c r="F23" s="4">
        <f>COUNTIFS(集計用[都道府県・政令指定都市10],$B23)</f>
        <v>8</v>
      </c>
      <c r="G23" s="4">
        <f>COUNTIFS(集計用[市区町村10],$B23)</f>
        <v>5</v>
      </c>
      <c r="I23" s="4" t="s">
        <v>365</v>
      </c>
      <c r="J23" s="4">
        <f>COUNTIFS(集計用[国土交通省10],$I23)</f>
        <v>7</v>
      </c>
      <c r="K23" s="4">
        <f>COUNTIFS(集計用[農林水産省10],$I23)</f>
        <v>2</v>
      </c>
      <c r="L23" s="4">
        <f>COUNTIFS(集計用[防衛省10],$I23)</f>
        <v>2</v>
      </c>
      <c r="M23" s="4">
        <f>COUNTIFS(集計用[都道府県・政令指定都市10],$I23)</f>
        <v>8</v>
      </c>
      <c r="N23" s="4">
        <f>COUNTIFS(集計用[市区町村10],$I23)</f>
        <v>5</v>
      </c>
    </row>
    <row r="24" spans="1:14" x14ac:dyDescent="0.2">
      <c r="A24" s="6"/>
      <c r="B24" s="4" t="s">
        <v>366</v>
      </c>
      <c r="C24" s="4">
        <f>COUNTIFS(集計用[国土交通省10],$B24)</f>
        <v>10</v>
      </c>
      <c r="D24" s="4">
        <f>COUNTIFS(集計用[農林水産省10],$B24)</f>
        <v>2</v>
      </c>
      <c r="E24" s="4">
        <f>COUNTIFS(集計用[防衛省10],$B24)</f>
        <v>1</v>
      </c>
      <c r="F24" s="4">
        <f>COUNTIFS(集計用[都道府県・政令指定都市10],$B24)</f>
        <v>23</v>
      </c>
      <c r="G24" s="4">
        <f>COUNTIFS(集計用[市区町村10],$B24)</f>
        <v>17</v>
      </c>
      <c r="I24" s="4" t="s">
        <v>366</v>
      </c>
      <c r="J24" s="4">
        <f>COUNTIFS(集計用[国土交通省10],$I24)</f>
        <v>10</v>
      </c>
      <c r="K24" s="4">
        <f>COUNTIFS(集計用[農林水産省10],$I24)</f>
        <v>2</v>
      </c>
      <c r="L24" s="4">
        <f>COUNTIFS(集計用[防衛省10],$I24)</f>
        <v>1</v>
      </c>
      <c r="M24" s="4">
        <f>COUNTIFS(集計用[都道府県・政令指定都市10],$I24)</f>
        <v>23</v>
      </c>
      <c r="N24" s="4">
        <f>COUNTIFS(集計用[市区町村10],$I24)</f>
        <v>17</v>
      </c>
    </row>
    <row r="25" spans="1:14" x14ac:dyDescent="0.2">
      <c r="A25" s="6"/>
      <c r="B25" s="4" t="s">
        <v>367</v>
      </c>
      <c r="C25" s="4">
        <f>COUNTIFS(集計用[国土交通省10],$B25)</f>
        <v>22</v>
      </c>
      <c r="D25" s="4">
        <f>COUNTIFS(集計用[農林水産省10],$B25)</f>
        <v>35</v>
      </c>
      <c r="E25" s="4">
        <f>COUNTIFS(集計用[防衛省10],$B25)</f>
        <v>36</v>
      </c>
      <c r="F25" s="4">
        <f>COUNTIFS(集計用[都道府県・政令指定都市10],$B25)</f>
        <v>8</v>
      </c>
      <c r="G25" s="4">
        <f>COUNTIFS(集計用[市区町村10],$B25)</f>
        <v>17</v>
      </c>
      <c r="I25" t="s">
        <v>153</v>
      </c>
      <c r="J25">
        <f>SUM(J23:J24)</f>
        <v>17</v>
      </c>
      <c r="K25">
        <f t="shared" ref="K25:N25" si="9">SUM(K23:K24)</f>
        <v>4</v>
      </c>
      <c r="L25">
        <f t="shared" si="9"/>
        <v>3</v>
      </c>
      <c r="M25">
        <f t="shared" si="9"/>
        <v>31</v>
      </c>
      <c r="N25">
        <f t="shared" si="9"/>
        <v>22</v>
      </c>
    </row>
    <row r="26" spans="1:14" x14ac:dyDescent="0.2">
      <c r="A26" s="6"/>
      <c r="B26" s="5" t="s">
        <v>112</v>
      </c>
      <c r="C26" s="4">
        <f>SUM(C23:C25)</f>
        <v>39</v>
      </c>
      <c r="D26" s="4">
        <f t="shared" ref="D26:G26" si="10">SUM(D23:D25)</f>
        <v>39</v>
      </c>
      <c r="E26" s="4">
        <f t="shared" si="10"/>
        <v>39</v>
      </c>
      <c r="F26" s="4">
        <f t="shared" si="10"/>
        <v>39</v>
      </c>
      <c r="G26" s="4">
        <f t="shared" si="10"/>
        <v>39</v>
      </c>
    </row>
    <row r="27" spans="1:14" x14ac:dyDescent="0.2">
      <c r="A27" s="6"/>
    </row>
    <row r="28" spans="1:14" x14ac:dyDescent="0.2">
      <c r="A28" s="6"/>
    </row>
    <row r="29" spans="1:14" x14ac:dyDescent="0.2">
      <c r="A29" s="6"/>
      <c r="C29" s="4" t="s">
        <v>120</v>
      </c>
      <c r="D29" s="4" t="s">
        <v>121</v>
      </c>
      <c r="E29" s="4" t="s">
        <v>122</v>
      </c>
      <c r="F29" t="s">
        <v>123</v>
      </c>
      <c r="G29" t="s">
        <v>124</v>
      </c>
      <c r="I29" s="4"/>
      <c r="J29" s="4" t="s">
        <v>120</v>
      </c>
      <c r="K29" s="4" t="s">
        <v>121</v>
      </c>
      <c r="L29" s="4" t="s">
        <v>122</v>
      </c>
      <c r="M29" t="s">
        <v>123</v>
      </c>
      <c r="N29" t="s">
        <v>124</v>
      </c>
    </row>
    <row r="30" spans="1:14" x14ac:dyDescent="0.2">
      <c r="A30" s="6"/>
      <c r="B30" s="4" t="str">
        <f>B23</f>
        <v>（概ね）行われている</v>
      </c>
      <c r="C30" s="12">
        <f>C23/C$26</f>
        <v>0.17948717948717949</v>
      </c>
      <c r="D30" s="12">
        <f t="shared" ref="D30:G30" si="11">D23/D$26</f>
        <v>5.128205128205128E-2</v>
      </c>
      <c r="E30" s="12">
        <f t="shared" si="11"/>
        <v>5.128205128205128E-2</v>
      </c>
      <c r="F30" s="12">
        <f t="shared" si="11"/>
        <v>0.20512820512820512</v>
      </c>
      <c r="G30" s="12">
        <f t="shared" si="11"/>
        <v>0.12820512820512819</v>
      </c>
      <c r="I30" s="4" t="str">
        <f>I23</f>
        <v>（概ね）行われている</v>
      </c>
      <c r="J30" s="14">
        <f t="shared" ref="J30:N31" si="12">J23/J$25</f>
        <v>0.41176470588235292</v>
      </c>
      <c r="K30" s="14">
        <f t="shared" si="12"/>
        <v>0.5</v>
      </c>
      <c r="L30" s="14">
        <f t="shared" si="12"/>
        <v>0.66666666666666663</v>
      </c>
      <c r="M30" s="14">
        <f t="shared" si="12"/>
        <v>0.25806451612903225</v>
      </c>
      <c r="N30" s="14">
        <f t="shared" si="12"/>
        <v>0.22727272727272727</v>
      </c>
    </row>
    <row r="31" spans="1:14" x14ac:dyDescent="0.2">
      <c r="A31" s="6"/>
      <c r="B31" s="4" t="str">
        <f t="shared" ref="B31:B33" si="13">B24</f>
        <v>（あまり）行われていない</v>
      </c>
      <c r="C31" s="12">
        <f t="shared" ref="C31:G32" si="14">C24/C$26</f>
        <v>0.25641025641025639</v>
      </c>
      <c r="D31" s="12">
        <f t="shared" si="14"/>
        <v>5.128205128205128E-2</v>
      </c>
      <c r="E31" s="12">
        <f t="shared" si="14"/>
        <v>2.564102564102564E-2</v>
      </c>
      <c r="F31" s="12">
        <f t="shared" si="14"/>
        <v>0.58974358974358976</v>
      </c>
      <c r="G31" s="12">
        <f t="shared" si="14"/>
        <v>0.4358974358974359</v>
      </c>
      <c r="I31" s="4" t="str">
        <f t="shared" ref="I31:I32" si="15">I24</f>
        <v>（あまり）行われていない</v>
      </c>
      <c r="J31" s="14">
        <f t="shared" si="12"/>
        <v>0.58823529411764708</v>
      </c>
      <c r="K31" s="14">
        <f t="shared" si="12"/>
        <v>0.5</v>
      </c>
      <c r="L31" s="14">
        <f t="shared" si="12"/>
        <v>0.33333333333333331</v>
      </c>
      <c r="M31" s="14">
        <f t="shared" si="12"/>
        <v>0.74193548387096775</v>
      </c>
      <c r="N31" s="14">
        <f t="shared" si="12"/>
        <v>0.77272727272727271</v>
      </c>
    </row>
    <row r="32" spans="1:14" x14ac:dyDescent="0.2">
      <c r="A32" s="6"/>
      <c r="B32" s="4" t="str">
        <f t="shared" si="13"/>
        <v>受注実績なく不明</v>
      </c>
      <c r="C32" s="12">
        <f t="shared" si="14"/>
        <v>0.5641025641025641</v>
      </c>
      <c r="D32" s="12">
        <f t="shared" si="14"/>
        <v>0.89743589743589747</v>
      </c>
      <c r="E32" s="12">
        <f t="shared" si="14"/>
        <v>0.92307692307692313</v>
      </c>
      <c r="F32" s="12">
        <f t="shared" si="14"/>
        <v>0.20512820512820512</v>
      </c>
      <c r="G32" s="12">
        <f t="shared" si="14"/>
        <v>0.4358974358974359</v>
      </c>
      <c r="I32" s="4" t="str">
        <f t="shared" si="15"/>
        <v>計</v>
      </c>
      <c r="J32" s="14">
        <f>SUM(J30:J31)</f>
        <v>1</v>
      </c>
      <c r="K32" s="14">
        <f>SUM(K30:K31)</f>
        <v>1</v>
      </c>
      <c r="L32" s="14">
        <f>SUM(L30:L31)</f>
        <v>1</v>
      </c>
      <c r="M32" s="14">
        <f>SUM(M30:M31)</f>
        <v>1</v>
      </c>
      <c r="N32" s="14">
        <f>SUM(N30:N31)</f>
        <v>1</v>
      </c>
    </row>
    <row r="33" spans="1:14" x14ac:dyDescent="0.2">
      <c r="A33" s="6"/>
      <c r="B33" s="4" t="str">
        <f t="shared" si="13"/>
        <v>計</v>
      </c>
      <c r="C33" s="12">
        <f>SUM(C30:C32)</f>
        <v>1</v>
      </c>
      <c r="D33" s="12">
        <f t="shared" ref="D33:G33" si="16">SUM(D30:D32)</f>
        <v>1</v>
      </c>
      <c r="E33" s="12">
        <f t="shared" si="16"/>
        <v>1</v>
      </c>
      <c r="F33" s="12">
        <f t="shared" si="16"/>
        <v>1</v>
      </c>
      <c r="G33" s="12">
        <f t="shared" si="16"/>
        <v>1</v>
      </c>
    </row>
    <row r="34" spans="1:14" x14ac:dyDescent="0.2">
      <c r="A34" s="6"/>
    </row>
    <row r="35" spans="1:14" x14ac:dyDescent="0.2">
      <c r="F35" s="13"/>
    </row>
    <row r="36" spans="1:14" x14ac:dyDescent="0.2">
      <c r="F36" s="13"/>
    </row>
    <row r="37" spans="1:14" x14ac:dyDescent="0.2">
      <c r="A37" s="6" t="s">
        <v>760</v>
      </c>
      <c r="F37" s="13"/>
    </row>
    <row r="38" spans="1:14" x14ac:dyDescent="0.2">
      <c r="A38" s="6"/>
      <c r="F38" s="13"/>
    </row>
    <row r="39" spans="1:14" x14ac:dyDescent="0.2">
      <c r="A39" s="6"/>
      <c r="F39" s="13"/>
      <c r="I39" s="19" t="s">
        <v>370</v>
      </c>
    </row>
    <row r="40" spans="1:14" x14ac:dyDescent="0.2">
      <c r="A40" s="6"/>
      <c r="C40" s="4" t="s">
        <v>120</v>
      </c>
      <c r="D40" s="4" t="s">
        <v>121</v>
      </c>
      <c r="E40" s="4" t="s">
        <v>122</v>
      </c>
      <c r="F40" t="s">
        <v>123</v>
      </c>
      <c r="G40" t="s">
        <v>124</v>
      </c>
      <c r="I40" s="4"/>
      <c r="J40" s="4" t="s">
        <v>120</v>
      </c>
      <c r="K40" s="4" t="s">
        <v>121</v>
      </c>
      <c r="L40" s="4" t="s">
        <v>122</v>
      </c>
      <c r="M40" t="s">
        <v>123</v>
      </c>
      <c r="N40" t="s">
        <v>124</v>
      </c>
    </row>
    <row r="41" spans="1:14" x14ac:dyDescent="0.2">
      <c r="A41" s="6"/>
      <c r="B41" s="4" t="s">
        <v>365</v>
      </c>
      <c r="C41" s="4">
        <f>COUNTIFS(集計用[国土交通省11],$B41)</f>
        <v>9</v>
      </c>
      <c r="D41" s="4">
        <f>COUNTIFS(集計用[農林水産省11],$B41)</f>
        <v>1</v>
      </c>
      <c r="E41" s="4">
        <f>COUNTIFS(集計用[防衛省11],$B41)</f>
        <v>0</v>
      </c>
      <c r="F41" s="4">
        <f>COUNTIFS(集計用[都道府県・政令指定都市11],$B41)</f>
        <v>8</v>
      </c>
      <c r="G41" s="4">
        <f>COUNTIFS(集計用[市区町村11],$B41)</f>
        <v>5</v>
      </c>
      <c r="I41" s="4" t="s">
        <v>365</v>
      </c>
      <c r="J41" s="4">
        <f>COUNTIFS(集計用[国土交通省11],$I41)</f>
        <v>9</v>
      </c>
      <c r="K41" s="4">
        <f>COUNTIFS(集計用[農林水産省11],$I41)</f>
        <v>1</v>
      </c>
      <c r="L41" s="4">
        <f>COUNTIFS(集計用[防衛省11],$I41)</f>
        <v>0</v>
      </c>
      <c r="M41" s="4">
        <f>COUNTIFS(集計用[都道府県・政令指定都市11],$I41)</f>
        <v>8</v>
      </c>
      <c r="N41" s="4">
        <f>COUNTIFS(集計用[市区町村11],$I41)</f>
        <v>5</v>
      </c>
    </row>
    <row r="42" spans="1:14" x14ac:dyDescent="0.2">
      <c r="A42" s="6"/>
      <c r="B42" s="4" t="s">
        <v>366</v>
      </c>
      <c r="C42" s="4">
        <f>COUNTIFS(集計用[国土交通省11],$B42)</f>
        <v>8</v>
      </c>
      <c r="D42" s="4">
        <f>COUNTIFS(集計用[農林水産省11],$B42)</f>
        <v>3</v>
      </c>
      <c r="E42" s="4">
        <f>COUNTIFS(集計用[防衛省11],$B42)</f>
        <v>3</v>
      </c>
      <c r="F42" s="4">
        <f>COUNTIFS(集計用[都道府県・政令指定都市11],$B42)</f>
        <v>24</v>
      </c>
      <c r="G42" s="4">
        <f>COUNTIFS(集計用[市区町村11],$B42)</f>
        <v>19</v>
      </c>
      <c r="I42" s="4" t="s">
        <v>366</v>
      </c>
      <c r="J42" s="4">
        <f>COUNTIFS(集計用[国土交通省11],$I42)</f>
        <v>8</v>
      </c>
      <c r="K42" s="4">
        <f>COUNTIFS(集計用[農林水産省11],$I42)</f>
        <v>3</v>
      </c>
      <c r="L42" s="4">
        <f>COUNTIFS(集計用[防衛省11],$I42)</f>
        <v>3</v>
      </c>
      <c r="M42" s="4">
        <f>COUNTIFS(集計用[都道府県・政令指定都市11],$I42)</f>
        <v>24</v>
      </c>
      <c r="N42" s="4">
        <f>COUNTIFS(集計用[市区町村11],$I42)</f>
        <v>19</v>
      </c>
    </row>
    <row r="43" spans="1:14" x14ac:dyDescent="0.2">
      <c r="A43" s="6"/>
      <c r="B43" s="4" t="s">
        <v>367</v>
      </c>
      <c r="C43" s="4">
        <f>COUNTIFS(集計用[国土交通省11],$B43)</f>
        <v>22</v>
      </c>
      <c r="D43" s="4">
        <f>COUNTIFS(集計用[農林水産省11],$B43)</f>
        <v>35</v>
      </c>
      <c r="E43" s="4">
        <f>COUNTIFS(集計用[防衛省11],$B43)</f>
        <v>36</v>
      </c>
      <c r="F43" s="4">
        <f>COUNTIFS(集計用[都道府県・政令指定都市11],$B43)</f>
        <v>7</v>
      </c>
      <c r="G43" s="4">
        <f>COUNTIFS(集計用[市区町村11],$B43)</f>
        <v>15</v>
      </c>
      <c r="I43" s="5" t="s">
        <v>112</v>
      </c>
      <c r="J43">
        <f>SUM(J41:J42)</f>
        <v>17</v>
      </c>
      <c r="K43">
        <f t="shared" ref="K43:N43" si="17">SUM(K41:K42)</f>
        <v>4</v>
      </c>
      <c r="L43">
        <f t="shared" si="17"/>
        <v>3</v>
      </c>
      <c r="M43">
        <f t="shared" si="17"/>
        <v>32</v>
      </c>
      <c r="N43">
        <f t="shared" si="17"/>
        <v>24</v>
      </c>
    </row>
    <row r="44" spans="1:14" x14ac:dyDescent="0.2">
      <c r="A44" s="6"/>
      <c r="B44" s="5" t="s">
        <v>112</v>
      </c>
      <c r="C44" s="4">
        <f>SUM(C41:C43)</f>
        <v>39</v>
      </c>
      <c r="D44" s="4">
        <f t="shared" ref="D44:G44" si="18">SUM(D41:D43)</f>
        <v>39</v>
      </c>
      <c r="E44" s="4">
        <f t="shared" si="18"/>
        <v>39</v>
      </c>
      <c r="F44" s="4">
        <f t="shared" si="18"/>
        <v>39</v>
      </c>
      <c r="G44" s="4">
        <f t="shared" si="18"/>
        <v>39</v>
      </c>
    </row>
    <row r="45" spans="1:14" x14ac:dyDescent="0.2">
      <c r="A45" s="6"/>
      <c r="F45" s="13"/>
    </row>
    <row r="46" spans="1:14" x14ac:dyDescent="0.2">
      <c r="A46" s="6"/>
      <c r="F46" s="13"/>
    </row>
    <row r="47" spans="1:14" x14ac:dyDescent="0.2">
      <c r="A47" s="6"/>
      <c r="C47" s="4" t="s">
        <v>120</v>
      </c>
      <c r="D47" s="4" t="s">
        <v>121</v>
      </c>
      <c r="E47" s="4" t="s">
        <v>122</v>
      </c>
      <c r="F47" t="s">
        <v>123</v>
      </c>
      <c r="G47" t="s">
        <v>124</v>
      </c>
      <c r="J47" s="4" t="s">
        <v>120</v>
      </c>
      <c r="K47" s="4" t="s">
        <v>121</v>
      </c>
      <c r="L47" s="4" t="s">
        <v>122</v>
      </c>
      <c r="M47" t="s">
        <v>123</v>
      </c>
      <c r="N47" t="s">
        <v>124</v>
      </c>
    </row>
    <row r="48" spans="1:14" x14ac:dyDescent="0.2">
      <c r="A48" s="6"/>
      <c r="B48" s="4" t="str">
        <f>B41</f>
        <v>（概ね）行われている</v>
      </c>
      <c r="C48" s="12">
        <f>C41/C$44</f>
        <v>0.23076923076923078</v>
      </c>
      <c r="D48" s="12">
        <f t="shared" ref="D48:G48" si="19">D41/D$44</f>
        <v>2.564102564102564E-2</v>
      </c>
      <c r="E48" s="12">
        <f t="shared" si="19"/>
        <v>0</v>
      </c>
      <c r="F48" s="12">
        <f t="shared" si="19"/>
        <v>0.20512820512820512</v>
      </c>
      <c r="G48" s="12">
        <f t="shared" si="19"/>
        <v>0.12820512820512819</v>
      </c>
      <c r="I48" t="str">
        <f>I41</f>
        <v>（概ね）行われている</v>
      </c>
      <c r="J48" s="14">
        <f>J41/J$43</f>
        <v>0.52941176470588236</v>
      </c>
      <c r="K48" s="14">
        <f t="shared" ref="K48:N48" si="20">K41/K$43</f>
        <v>0.25</v>
      </c>
      <c r="L48" s="14">
        <f t="shared" si="20"/>
        <v>0</v>
      </c>
      <c r="M48" s="14">
        <f t="shared" si="20"/>
        <v>0.25</v>
      </c>
      <c r="N48" s="14">
        <f t="shared" si="20"/>
        <v>0.20833333333333334</v>
      </c>
    </row>
    <row r="49" spans="1:14" x14ac:dyDescent="0.2">
      <c r="A49" s="6"/>
      <c r="B49" s="4" t="str">
        <f t="shared" ref="B49:B51" si="21">B42</f>
        <v>（あまり）行われていない</v>
      </c>
      <c r="C49" s="12">
        <f t="shared" ref="C49:G50" si="22">C42/C$44</f>
        <v>0.20512820512820512</v>
      </c>
      <c r="D49" s="12">
        <f t="shared" si="22"/>
        <v>7.6923076923076927E-2</v>
      </c>
      <c r="E49" s="12">
        <f t="shared" si="22"/>
        <v>7.6923076923076927E-2</v>
      </c>
      <c r="F49" s="12">
        <f t="shared" si="22"/>
        <v>0.61538461538461542</v>
      </c>
      <c r="G49" s="12">
        <f t="shared" si="22"/>
        <v>0.48717948717948717</v>
      </c>
      <c r="I49" t="str">
        <f t="shared" ref="I49:I50" si="23">I42</f>
        <v>（あまり）行われていない</v>
      </c>
      <c r="J49" s="14">
        <f t="shared" ref="J49:N49" si="24">J42/J$43</f>
        <v>0.47058823529411764</v>
      </c>
      <c r="K49" s="14">
        <f t="shared" si="24"/>
        <v>0.75</v>
      </c>
      <c r="L49" s="14">
        <f t="shared" si="24"/>
        <v>1</v>
      </c>
      <c r="M49" s="14">
        <f t="shared" si="24"/>
        <v>0.75</v>
      </c>
      <c r="N49" s="14">
        <f t="shared" si="24"/>
        <v>0.79166666666666663</v>
      </c>
    </row>
    <row r="50" spans="1:14" x14ac:dyDescent="0.2">
      <c r="A50" s="6"/>
      <c r="B50" s="4" t="str">
        <f t="shared" si="21"/>
        <v>受注実績なく不明</v>
      </c>
      <c r="C50" s="12">
        <f t="shared" si="22"/>
        <v>0.5641025641025641</v>
      </c>
      <c r="D50" s="12">
        <f t="shared" si="22"/>
        <v>0.89743589743589747</v>
      </c>
      <c r="E50" s="12">
        <f t="shared" si="22"/>
        <v>0.92307692307692313</v>
      </c>
      <c r="F50" s="12">
        <f t="shared" si="22"/>
        <v>0.17948717948717949</v>
      </c>
      <c r="G50" s="12">
        <f t="shared" si="22"/>
        <v>0.38461538461538464</v>
      </c>
      <c r="I50" t="str">
        <f t="shared" si="23"/>
        <v>計</v>
      </c>
      <c r="J50" s="14">
        <f>SUM(J48:J49)</f>
        <v>1</v>
      </c>
      <c r="K50" s="14">
        <f t="shared" ref="K50:N50" si="25">SUM(K48:K49)</f>
        <v>1</v>
      </c>
      <c r="L50" s="14">
        <f t="shared" si="25"/>
        <v>1</v>
      </c>
      <c r="M50" s="14">
        <f t="shared" si="25"/>
        <v>1</v>
      </c>
      <c r="N50" s="14">
        <f t="shared" si="25"/>
        <v>1</v>
      </c>
    </row>
    <row r="51" spans="1:14" x14ac:dyDescent="0.2">
      <c r="A51" s="6"/>
      <c r="B51" s="4" t="str">
        <f t="shared" si="21"/>
        <v>計</v>
      </c>
      <c r="C51" s="12">
        <f>SUM(C48:C50)</f>
        <v>1</v>
      </c>
      <c r="D51" s="12">
        <f t="shared" ref="D51:G51" si="26">SUM(D48:D50)</f>
        <v>1</v>
      </c>
      <c r="E51" s="12">
        <f t="shared" si="26"/>
        <v>1</v>
      </c>
      <c r="F51" s="12">
        <f t="shared" si="26"/>
        <v>1</v>
      </c>
      <c r="G51" s="12">
        <f t="shared" si="26"/>
        <v>1</v>
      </c>
    </row>
    <row r="52" spans="1:14" x14ac:dyDescent="0.2">
      <c r="A52" s="6"/>
      <c r="F52" s="13"/>
    </row>
    <row r="53" spans="1:14" x14ac:dyDescent="0.2">
      <c r="B53" s="5"/>
      <c r="C53" s="5"/>
      <c r="E53" s="12"/>
      <c r="F53" s="13"/>
    </row>
    <row r="54" spans="1:14" x14ac:dyDescent="0.2">
      <c r="B54" s="5"/>
      <c r="C54" s="5"/>
      <c r="E54" s="12"/>
      <c r="F54" s="13"/>
    </row>
    <row r="55" spans="1:14" x14ac:dyDescent="0.2">
      <c r="A55" s="6" t="s">
        <v>761</v>
      </c>
    </row>
    <row r="56" spans="1:14" x14ac:dyDescent="0.2">
      <c r="A56" s="6"/>
    </row>
    <row r="57" spans="1:14" x14ac:dyDescent="0.2">
      <c r="A57" s="6"/>
      <c r="I57" s="19" t="s">
        <v>371</v>
      </c>
    </row>
    <row r="58" spans="1:14" x14ac:dyDescent="0.2">
      <c r="A58" s="6"/>
      <c r="C58" s="4" t="s">
        <v>120</v>
      </c>
      <c r="D58" s="4" t="s">
        <v>121</v>
      </c>
      <c r="E58" s="4" t="s">
        <v>122</v>
      </c>
      <c r="F58" t="s">
        <v>123</v>
      </c>
      <c r="G58" t="s">
        <v>124</v>
      </c>
      <c r="I58" s="4"/>
      <c r="J58" s="4" t="s">
        <v>120</v>
      </c>
      <c r="K58" s="4" t="s">
        <v>121</v>
      </c>
      <c r="L58" s="4" t="s">
        <v>122</v>
      </c>
      <c r="M58" t="s">
        <v>123</v>
      </c>
      <c r="N58" t="s">
        <v>124</v>
      </c>
    </row>
    <row r="59" spans="1:14" x14ac:dyDescent="0.2">
      <c r="A59" s="6"/>
      <c r="B59" s="4" t="s">
        <v>365</v>
      </c>
      <c r="C59" s="4">
        <f>COUNTIFS(集計用[国土交通省12],$B59)</f>
        <v>9</v>
      </c>
      <c r="D59" s="4">
        <f>COUNTIFS(集計用[農林水産省12],$B59)</f>
        <v>1</v>
      </c>
      <c r="E59" s="4">
        <f>COUNTIFS(集計用[防衛省12],$B59)</f>
        <v>0</v>
      </c>
      <c r="F59" s="4">
        <f>COUNTIFS(集計用[都道府県・政令指定都市12],$B59)</f>
        <v>9</v>
      </c>
      <c r="G59" s="4">
        <f>COUNTIFS(集計用[市区町村12],$B59)</f>
        <v>5</v>
      </c>
      <c r="I59" s="4" t="s">
        <v>365</v>
      </c>
      <c r="J59" s="4">
        <f>COUNTIFS(集計用[国土交通省12],$I59)</f>
        <v>9</v>
      </c>
      <c r="K59" s="4">
        <f>COUNTIFS(集計用[農林水産省12],$I59)</f>
        <v>1</v>
      </c>
      <c r="L59" s="4">
        <f>COUNTIFS(集計用[防衛省12],$I59)</f>
        <v>0</v>
      </c>
      <c r="M59" s="4">
        <f>COUNTIFS(集計用[都道府県・政令指定都市12],$I59)</f>
        <v>9</v>
      </c>
      <c r="N59" s="4">
        <f>COUNTIFS(集計用[市区町村12],$I59)</f>
        <v>5</v>
      </c>
    </row>
    <row r="60" spans="1:14" x14ac:dyDescent="0.2">
      <c r="A60" s="6"/>
      <c r="B60" s="4" t="s">
        <v>366</v>
      </c>
      <c r="C60" s="4">
        <f>COUNTIFS(集計用[国土交通省12],$B60)</f>
        <v>8</v>
      </c>
      <c r="D60" s="4">
        <f>COUNTIFS(集計用[農林水産省12],$B60)</f>
        <v>3</v>
      </c>
      <c r="E60" s="4">
        <f>COUNTIFS(集計用[防衛省12],$B60)</f>
        <v>3</v>
      </c>
      <c r="F60" s="4">
        <f>COUNTIFS(集計用[都道府県・政令指定都市12],$B60)</f>
        <v>22</v>
      </c>
      <c r="G60" s="4">
        <f>COUNTIFS(集計用[市区町村12],$B60)</f>
        <v>18</v>
      </c>
      <c r="I60" s="4" t="s">
        <v>366</v>
      </c>
      <c r="J60" s="4">
        <f>COUNTIFS(集計用[国土交通省12],$I60)</f>
        <v>8</v>
      </c>
      <c r="K60" s="4">
        <f>COUNTIFS(集計用[農林水産省12],$I60)</f>
        <v>3</v>
      </c>
      <c r="L60" s="4">
        <f>COUNTIFS(集計用[防衛省12],$I60)</f>
        <v>3</v>
      </c>
      <c r="M60" s="4">
        <f>COUNTIFS(集計用[都道府県・政令指定都市12],$I60)</f>
        <v>22</v>
      </c>
      <c r="N60" s="4">
        <f>COUNTIFS(集計用[市区町村12],$I60)</f>
        <v>18</v>
      </c>
    </row>
    <row r="61" spans="1:14" x14ac:dyDescent="0.2">
      <c r="A61" s="6"/>
      <c r="B61" s="4" t="s">
        <v>367</v>
      </c>
      <c r="C61" s="4">
        <f>COUNTIFS(集計用[国土交通省12],$B61)</f>
        <v>22</v>
      </c>
      <c r="D61" s="4">
        <f>COUNTIFS(集計用[農林水産省12],$B61)</f>
        <v>35</v>
      </c>
      <c r="E61" s="4">
        <f>COUNTIFS(集計用[防衛省12],$B61)</f>
        <v>36</v>
      </c>
      <c r="F61" s="4">
        <f>COUNTIFS(集計用[都道府県・政令指定都市12],$B61)</f>
        <v>8</v>
      </c>
      <c r="G61" s="4">
        <f>COUNTIFS(集計用[市区町村12],$B61)</f>
        <v>16</v>
      </c>
      <c r="I61" s="4" t="s">
        <v>112</v>
      </c>
      <c r="J61">
        <f>SUM(J59:J60)</f>
        <v>17</v>
      </c>
      <c r="K61">
        <f t="shared" ref="K61:N61" si="27">SUM(K59:K60)</f>
        <v>4</v>
      </c>
      <c r="L61">
        <f t="shared" si="27"/>
        <v>3</v>
      </c>
      <c r="M61">
        <f t="shared" si="27"/>
        <v>31</v>
      </c>
      <c r="N61">
        <f t="shared" si="27"/>
        <v>23</v>
      </c>
    </row>
    <row r="62" spans="1:14" x14ac:dyDescent="0.2">
      <c r="A62" s="6"/>
      <c r="B62" s="4" t="s">
        <v>112</v>
      </c>
      <c r="C62" s="4">
        <f>SUM(C59:C61)</f>
        <v>39</v>
      </c>
      <c r="D62" s="4">
        <f t="shared" ref="D62:G62" si="28">SUM(D59:D61)</f>
        <v>39</v>
      </c>
      <c r="E62" s="4">
        <f t="shared" si="28"/>
        <v>39</v>
      </c>
      <c r="F62" s="4">
        <f t="shared" si="28"/>
        <v>39</v>
      </c>
      <c r="G62" s="4">
        <f t="shared" si="28"/>
        <v>39</v>
      </c>
    </row>
    <row r="63" spans="1:14" x14ac:dyDescent="0.2">
      <c r="A63" s="6"/>
    </row>
    <row r="64" spans="1:14" x14ac:dyDescent="0.2">
      <c r="A64" s="6"/>
    </row>
    <row r="65" spans="1:14" x14ac:dyDescent="0.2">
      <c r="A65" s="6"/>
      <c r="C65" s="4" t="s">
        <v>120</v>
      </c>
      <c r="D65" s="4" t="s">
        <v>121</v>
      </c>
      <c r="E65" s="4" t="s">
        <v>122</v>
      </c>
      <c r="F65" t="s">
        <v>123</v>
      </c>
      <c r="G65" t="s">
        <v>124</v>
      </c>
      <c r="J65" s="4" t="s">
        <v>120</v>
      </c>
      <c r="K65" s="4" t="s">
        <v>121</v>
      </c>
      <c r="L65" s="4" t="s">
        <v>122</v>
      </c>
      <c r="M65" t="s">
        <v>123</v>
      </c>
      <c r="N65" t="s">
        <v>124</v>
      </c>
    </row>
    <row r="66" spans="1:14" x14ac:dyDescent="0.2">
      <c r="A66" s="6"/>
      <c r="B66" s="4" t="str">
        <f>B59</f>
        <v>（概ね）行われている</v>
      </c>
      <c r="C66" s="12">
        <f t="shared" ref="C66:G68" si="29">C59/C$62</f>
        <v>0.23076923076923078</v>
      </c>
      <c r="D66" s="12">
        <f t="shared" si="29"/>
        <v>2.564102564102564E-2</v>
      </c>
      <c r="E66" s="12">
        <f t="shared" si="29"/>
        <v>0</v>
      </c>
      <c r="F66" s="12">
        <f t="shared" si="29"/>
        <v>0.23076923076923078</v>
      </c>
      <c r="G66" s="12">
        <f t="shared" si="29"/>
        <v>0.12820512820512819</v>
      </c>
      <c r="I66" t="str">
        <f>I59</f>
        <v>（概ね）行われている</v>
      </c>
      <c r="J66" s="14">
        <f>J59/J$61</f>
        <v>0.52941176470588236</v>
      </c>
      <c r="K66" s="14">
        <f>K59/K$61</f>
        <v>0.25</v>
      </c>
      <c r="L66" s="14">
        <f t="shared" ref="L66:N66" si="30">L59/L$61</f>
        <v>0</v>
      </c>
      <c r="M66" s="14">
        <f t="shared" si="30"/>
        <v>0.29032258064516131</v>
      </c>
      <c r="N66" s="14">
        <f t="shared" si="30"/>
        <v>0.21739130434782608</v>
      </c>
    </row>
    <row r="67" spans="1:14" x14ac:dyDescent="0.2">
      <c r="A67" s="6"/>
      <c r="B67" s="4" t="str">
        <f t="shared" ref="B67:B69" si="31">B60</f>
        <v>（あまり）行われていない</v>
      </c>
      <c r="C67" s="12">
        <f t="shared" si="29"/>
        <v>0.20512820512820512</v>
      </c>
      <c r="D67" s="12">
        <f t="shared" si="29"/>
        <v>7.6923076923076927E-2</v>
      </c>
      <c r="E67" s="12">
        <f t="shared" si="29"/>
        <v>7.6923076923076927E-2</v>
      </c>
      <c r="F67" s="12">
        <f t="shared" si="29"/>
        <v>0.5641025641025641</v>
      </c>
      <c r="G67" s="12">
        <f t="shared" si="29"/>
        <v>0.46153846153846156</v>
      </c>
      <c r="I67" t="str">
        <f t="shared" ref="I67:I68" si="32">I60</f>
        <v>（あまり）行われていない</v>
      </c>
      <c r="J67" s="14">
        <f>J60/J$61</f>
        <v>0.47058823529411764</v>
      </c>
      <c r="K67" s="14">
        <f>K60/K$61</f>
        <v>0.75</v>
      </c>
      <c r="L67" s="14">
        <f t="shared" ref="L67:N67" si="33">L60/L$61</f>
        <v>1</v>
      </c>
      <c r="M67" s="14">
        <f t="shared" si="33"/>
        <v>0.70967741935483875</v>
      </c>
      <c r="N67" s="14">
        <f t="shared" si="33"/>
        <v>0.78260869565217395</v>
      </c>
    </row>
    <row r="68" spans="1:14" x14ac:dyDescent="0.2">
      <c r="A68" s="6"/>
      <c r="B68" s="4" t="str">
        <f t="shared" si="31"/>
        <v>受注実績なく不明</v>
      </c>
      <c r="C68" s="12">
        <f t="shared" si="29"/>
        <v>0.5641025641025641</v>
      </c>
      <c r="D68" s="12">
        <f t="shared" si="29"/>
        <v>0.89743589743589747</v>
      </c>
      <c r="E68" s="12">
        <f t="shared" si="29"/>
        <v>0.92307692307692313</v>
      </c>
      <c r="F68" s="12">
        <f t="shared" si="29"/>
        <v>0.20512820512820512</v>
      </c>
      <c r="G68" s="12">
        <f t="shared" si="29"/>
        <v>0.41025641025641024</v>
      </c>
      <c r="I68" t="str">
        <f t="shared" si="32"/>
        <v>計</v>
      </c>
      <c r="J68" s="14">
        <f>SUM(J66:J67)</f>
        <v>1</v>
      </c>
      <c r="K68" s="14">
        <f t="shared" ref="K68:N68" si="34">SUM(K66:K67)</f>
        <v>1</v>
      </c>
      <c r="L68" s="14">
        <f t="shared" si="34"/>
        <v>1</v>
      </c>
      <c r="M68" s="14">
        <f t="shared" si="34"/>
        <v>1</v>
      </c>
      <c r="N68" s="14">
        <f t="shared" si="34"/>
        <v>1</v>
      </c>
    </row>
    <row r="69" spans="1:14" x14ac:dyDescent="0.2">
      <c r="A69" s="6"/>
      <c r="B69" s="4" t="str">
        <f t="shared" si="31"/>
        <v>計</v>
      </c>
      <c r="C69" s="12">
        <f>SUM(C66:C68)</f>
        <v>1</v>
      </c>
      <c r="D69" s="12">
        <f>SUM(D66:D68)</f>
        <v>1</v>
      </c>
      <c r="E69" s="12">
        <f t="shared" ref="E69:G69" si="35">SUM(E66:E68)</f>
        <v>1</v>
      </c>
      <c r="F69" s="12">
        <f t="shared" si="35"/>
        <v>1</v>
      </c>
      <c r="G69" s="12">
        <f t="shared" si="35"/>
        <v>1</v>
      </c>
    </row>
    <row r="70" spans="1:14" x14ac:dyDescent="0.2">
      <c r="A70" s="6"/>
    </row>
    <row r="71" spans="1:14" x14ac:dyDescent="0.2">
      <c r="A71" s="6"/>
    </row>
    <row r="72" spans="1:14" x14ac:dyDescent="0.2">
      <c r="B72" s="5"/>
      <c r="C72" s="5"/>
      <c r="E72" s="12"/>
      <c r="F72" s="14"/>
    </row>
    <row r="73" spans="1:14" x14ac:dyDescent="0.2">
      <c r="B73" s="5"/>
      <c r="C73" s="5"/>
      <c r="E73" s="12"/>
      <c r="F73" s="14"/>
    </row>
    <row r="74" spans="1:14" x14ac:dyDescent="0.2">
      <c r="B74" s="5"/>
      <c r="C74" s="5"/>
      <c r="E74" s="12"/>
      <c r="F74" s="13"/>
    </row>
    <row r="75" spans="1:14" x14ac:dyDescent="0.2">
      <c r="B75" s="5"/>
      <c r="C75" s="5"/>
      <c r="E75" s="12"/>
      <c r="F75" s="13"/>
    </row>
    <row r="76" spans="1:14" x14ac:dyDescent="0.2">
      <c r="E76" s="11"/>
      <c r="F76" s="13"/>
    </row>
    <row r="77" spans="1:14" x14ac:dyDescent="0.2">
      <c r="A77" s="6"/>
      <c r="E77" s="11"/>
      <c r="F77" s="13"/>
    </row>
    <row r="78" spans="1:14" x14ac:dyDescent="0.2">
      <c r="B78" s="5"/>
      <c r="C78" s="5"/>
      <c r="E78" s="12"/>
      <c r="F78" s="14"/>
    </row>
    <row r="79" spans="1:14" x14ac:dyDescent="0.2">
      <c r="B79" s="5"/>
      <c r="C79" s="5"/>
      <c r="E79" s="12"/>
      <c r="F79" s="14"/>
    </row>
    <row r="80" spans="1:14" x14ac:dyDescent="0.2">
      <c r="B80" s="5"/>
      <c r="C80" s="5"/>
      <c r="E80" s="12"/>
      <c r="F80" s="13"/>
    </row>
    <row r="81" spans="1:6" x14ac:dyDescent="0.2">
      <c r="B81" s="5"/>
      <c r="C81" s="5"/>
      <c r="E81" s="12"/>
      <c r="F81" s="13"/>
    </row>
    <row r="82" spans="1:6" x14ac:dyDescent="0.2">
      <c r="E82" s="11"/>
      <c r="F82" s="13"/>
    </row>
    <row r="83" spans="1:6" x14ac:dyDescent="0.2">
      <c r="A83" s="6"/>
      <c r="E83" s="11"/>
      <c r="F83" s="13"/>
    </row>
    <row r="84" spans="1:6" x14ac:dyDescent="0.2">
      <c r="B84" s="5"/>
      <c r="C84" s="5"/>
      <c r="E84" s="12"/>
      <c r="F84" s="14"/>
    </row>
    <row r="85" spans="1:6" x14ac:dyDescent="0.2">
      <c r="B85" s="5"/>
      <c r="C85" s="5"/>
      <c r="E85" s="12"/>
      <c r="F85" s="14"/>
    </row>
    <row r="86" spans="1:6" x14ac:dyDescent="0.2">
      <c r="B86" s="5"/>
      <c r="C86" s="5"/>
      <c r="E86" s="12"/>
      <c r="F86" s="13"/>
    </row>
    <row r="87" spans="1:6" x14ac:dyDescent="0.2">
      <c r="B87" s="5"/>
      <c r="C87" s="5"/>
      <c r="E87" s="12"/>
      <c r="F87" s="13"/>
    </row>
    <row r="88" spans="1:6" x14ac:dyDescent="0.2">
      <c r="E88" s="11"/>
      <c r="F88" s="13"/>
    </row>
    <row r="89" spans="1:6" x14ac:dyDescent="0.2">
      <c r="A89" s="6"/>
      <c r="E89" s="11"/>
      <c r="F89" s="13"/>
    </row>
    <row r="90" spans="1:6" x14ac:dyDescent="0.2">
      <c r="B90" s="5"/>
      <c r="C90" s="5"/>
      <c r="E90" s="12"/>
      <c r="F90" s="14"/>
    </row>
    <row r="91" spans="1:6" x14ac:dyDescent="0.2">
      <c r="B91" s="5"/>
      <c r="C91" s="5"/>
      <c r="E91" s="12"/>
      <c r="F91" s="14"/>
    </row>
    <row r="92" spans="1:6" x14ac:dyDescent="0.2">
      <c r="B92" s="5"/>
      <c r="C92" s="5"/>
      <c r="E92" s="12"/>
      <c r="F92" s="13"/>
    </row>
    <row r="93" spans="1:6" x14ac:dyDescent="0.2">
      <c r="B93" s="5"/>
      <c r="C93" s="5"/>
      <c r="E93" s="12"/>
      <c r="F93" s="13"/>
    </row>
    <row r="94" spans="1:6" x14ac:dyDescent="0.2">
      <c r="E94" s="11"/>
      <c r="F94" s="13"/>
    </row>
    <row r="95" spans="1:6" x14ac:dyDescent="0.2">
      <c r="A95" s="6"/>
      <c r="E95" s="11"/>
      <c r="F95" s="13"/>
    </row>
    <row r="96" spans="1:6" x14ac:dyDescent="0.2">
      <c r="B96" s="5"/>
      <c r="C96" s="5"/>
      <c r="E96" s="12"/>
      <c r="F96" s="14"/>
    </row>
    <row r="97" spans="1:7" x14ac:dyDescent="0.2">
      <c r="B97" s="5"/>
      <c r="C97" s="5"/>
      <c r="E97" s="12"/>
      <c r="F97" s="14"/>
    </row>
    <row r="98" spans="1:7" x14ac:dyDescent="0.2">
      <c r="B98" s="5"/>
      <c r="C98" s="5"/>
      <c r="E98" s="12"/>
    </row>
    <row r="99" spans="1:7" x14ac:dyDescent="0.2">
      <c r="B99" s="5"/>
      <c r="C99" s="5"/>
      <c r="E99" s="12"/>
    </row>
    <row r="101" spans="1:7" x14ac:dyDescent="0.2">
      <c r="A101" s="6"/>
    </row>
    <row r="102" spans="1:7" x14ac:dyDescent="0.2">
      <c r="F102" s="4"/>
      <c r="G102" s="4"/>
    </row>
    <row r="103" spans="1:7" x14ac:dyDescent="0.2">
      <c r="C103" s="11"/>
      <c r="D103" s="11"/>
      <c r="E103" s="11"/>
      <c r="F103" s="13"/>
      <c r="G103" s="13"/>
    </row>
    <row r="104" spans="1:7" x14ac:dyDescent="0.2">
      <c r="C104" s="11"/>
      <c r="D104" s="11"/>
      <c r="E104" s="11"/>
      <c r="F104" s="13"/>
      <c r="G104" s="13"/>
    </row>
    <row r="105" spans="1:7" x14ac:dyDescent="0.2">
      <c r="C105" s="11"/>
      <c r="D105" s="11"/>
      <c r="E105" s="11"/>
      <c r="F105" s="13"/>
      <c r="G105" s="13"/>
    </row>
    <row r="108" spans="1:7" x14ac:dyDescent="0.2">
      <c r="C108" s="11"/>
      <c r="D108" s="11"/>
      <c r="E108" s="11"/>
      <c r="F108" s="13"/>
      <c r="G108" s="13"/>
    </row>
    <row r="109" spans="1:7" x14ac:dyDescent="0.2">
      <c r="C109" s="11"/>
      <c r="D109" s="11"/>
      <c r="E109" s="11"/>
      <c r="F109" s="13"/>
      <c r="G109" s="13"/>
    </row>
    <row r="110" spans="1:7" x14ac:dyDescent="0.2">
      <c r="C110" s="8"/>
      <c r="D110" s="8"/>
      <c r="E110" s="8"/>
      <c r="F110" s="8"/>
      <c r="G110" s="8"/>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N174"/>
  <sheetViews>
    <sheetView zoomScaleNormal="100" workbookViewId="0"/>
  </sheetViews>
  <sheetFormatPr defaultRowHeight="13.2" x14ac:dyDescent="0.2"/>
  <cols>
    <col min="2" max="2" width="13.109375" style="1" customWidth="1"/>
    <col min="3" max="3" width="12.109375" style="1" bestFit="1" customWidth="1"/>
    <col min="4" max="4" width="10.6640625" customWidth="1"/>
  </cols>
  <sheetData>
    <row r="1" spans="1:13" x14ac:dyDescent="0.2">
      <c r="A1" s="2" t="s">
        <v>657</v>
      </c>
    </row>
    <row r="2" spans="1:13" x14ac:dyDescent="0.2">
      <c r="A2" s="2" t="s">
        <v>762</v>
      </c>
    </row>
    <row r="3" spans="1:13" x14ac:dyDescent="0.2">
      <c r="A3" s="2"/>
    </row>
    <row r="4" spans="1:13" x14ac:dyDescent="0.2">
      <c r="A4" s="2"/>
      <c r="C4" s="1" t="s">
        <v>126</v>
      </c>
      <c r="D4" t="s">
        <v>375</v>
      </c>
      <c r="F4" s="2"/>
      <c r="G4" s="2"/>
      <c r="H4" s="1"/>
    </row>
    <row r="5" spans="1:13" x14ac:dyDescent="0.2">
      <c r="A5" s="2"/>
      <c r="B5" s="1" t="s">
        <v>538</v>
      </c>
      <c r="C5" s="1">
        <f>COUNTIFS(集計用[令和６年度],$B5)</f>
        <v>2</v>
      </c>
      <c r="D5" s="1">
        <f>COUNTIFS(集計用[令和７年度],$B5)</f>
        <v>4</v>
      </c>
      <c r="G5" s="1"/>
      <c r="H5" s="1"/>
    </row>
    <row r="6" spans="1:13" x14ac:dyDescent="0.2">
      <c r="A6" s="2"/>
      <c r="B6" s="1" t="s">
        <v>537</v>
      </c>
      <c r="C6" s="1">
        <f>COUNTIFS(集計用[令和６年度],$B6)</f>
        <v>19</v>
      </c>
      <c r="D6" s="1">
        <f>COUNTIFS(集計用[令和７年度],$B6)</f>
        <v>18</v>
      </c>
      <c r="H6" s="16"/>
      <c r="I6" s="13"/>
      <c r="J6" s="13"/>
      <c r="K6" s="13"/>
      <c r="L6" s="13"/>
      <c r="M6" s="13"/>
    </row>
    <row r="7" spans="1:13" x14ac:dyDescent="0.2">
      <c r="A7" s="2"/>
      <c r="B7" s="1" t="s">
        <v>539</v>
      </c>
      <c r="C7" s="1">
        <f>COUNTIFS(集計用[令和６年度],$B7)</f>
        <v>13</v>
      </c>
      <c r="D7" s="1">
        <f>COUNTIFS(集計用[令和７年度],$B7)</f>
        <v>11</v>
      </c>
      <c r="H7" s="16"/>
      <c r="I7" s="13"/>
      <c r="J7" s="13"/>
      <c r="K7" s="13"/>
      <c r="L7" s="13"/>
      <c r="M7" s="13"/>
    </row>
    <row r="8" spans="1:13" x14ac:dyDescent="0.2">
      <c r="A8" s="2"/>
      <c r="B8" s="1" t="s">
        <v>540</v>
      </c>
      <c r="C8" s="1">
        <f>COUNTIFS(集計用[令和６年度],$B8)</f>
        <v>1</v>
      </c>
      <c r="D8" s="1">
        <f>COUNTIFS(集計用[令和７年度],$B8)</f>
        <v>3</v>
      </c>
    </row>
    <row r="9" spans="1:13" x14ac:dyDescent="0.2">
      <c r="A9" s="2"/>
      <c r="B9" s="1" t="s">
        <v>85</v>
      </c>
      <c r="C9" s="1">
        <f>COUNTIFS(集計用[令和６年度],$B9)</f>
        <v>1</v>
      </c>
      <c r="D9" s="1">
        <f>COUNTIFS(集計用[令和７年度],$B9)</f>
        <v>0</v>
      </c>
    </row>
    <row r="10" spans="1:13" ht="26.4" x14ac:dyDescent="0.2">
      <c r="A10" s="2"/>
      <c r="B10" s="1" t="s">
        <v>47</v>
      </c>
      <c r="C10" s="1">
        <f>COUNTIFS(集計用[令和６年度],$B10)</f>
        <v>3</v>
      </c>
      <c r="D10" s="1">
        <f>COUNTIFS(集計用[令和７年度],$B10)</f>
        <v>3</v>
      </c>
    </row>
    <row r="11" spans="1:13" x14ac:dyDescent="0.2">
      <c r="A11" s="2"/>
      <c r="B11" s="1" t="s">
        <v>112</v>
      </c>
      <c r="C11" s="1">
        <f>SUM(C5:C10)</f>
        <v>39</v>
      </c>
      <c r="D11" s="1">
        <f>SUM(D5:D10)</f>
        <v>39</v>
      </c>
    </row>
    <row r="12" spans="1:13" x14ac:dyDescent="0.2">
      <c r="A12" s="2"/>
    </row>
    <row r="13" spans="1:13" x14ac:dyDescent="0.2">
      <c r="A13" s="2"/>
    </row>
    <row r="14" spans="1:13" x14ac:dyDescent="0.2">
      <c r="A14" s="2"/>
      <c r="C14" s="1" t="s">
        <v>126</v>
      </c>
      <c r="D14" t="s">
        <v>375</v>
      </c>
    </row>
    <row r="15" spans="1:13" x14ac:dyDescent="0.2">
      <c r="A15" s="2"/>
      <c r="B15" s="1" t="str">
        <f t="shared" ref="B15:B20" si="0">B5</f>
        <v>1.5%未満</v>
      </c>
      <c r="C15" s="30">
        <f t="shared" ref="C15:D20" si="1">C5/C$11</f>
        <v>5.128205128205128E-2</v>
      </c>
      <c r="D15" s="30">
        <f t="shared" si="1"/>
        <v>0.10256410256410256</v>
      </c>
      <c r="E15">
        <f>RANK(D15,$D$15:$D$19,0)</f>
        <v>3</v>
      </c>
    </row>
    <row r="16" spans="1:13" x14ac:dyDescent="0.2">
      <c r="A16" s="2"/>
      <c r="B16" s="1" t="str">
        <f t="shared" si="0"/>
        <v>1.5%～3%未満</v>
      </c>
      <c r="C16" s="30">
        <f t="shared" si="1"/>
        <v>0.48717948717948717</v>
      </c>
      <c r="D16" s="30">
        <f t="shared" si="1"/>
        <v>0.46153846153846156</v>
      </c>
      <c r="E16">
        <f t="shared" ref="E16:E19" si="2">RANK(D16,$D$15:$D$19,0)</f>
        <v>1</v>
      </c>
    </row>
    <row r="17" spans="1:11" x14ac:dyDescent="0.2">
      <c r="A17" s="2"/>
      <c r="B17" s="1" t="str">
        <f t="shared" si="0"/>
        <v>3%~5%未満</v>
      </c>
      <c r="C17" s="30">
        <f t="shared" si="1"/>
        <v>0.33333333333333331</v>
      </c>
      <c r="D17" s="30">
        <f t="shared" si="1"/>
        <v>0.28205128205128205</v>
      </c>
      <c r="E17">
        <f t="shared" si="2"/>
        <v>2</v>
      </c>
    </row>
    <row r="18" spans="1:11" x14ac:dyDescent="0.2">
      <c r="A18" s="2"/>
      <c r="B18" s="1" t="str">
        <f t="shared" si="0"/>
        <v>5%～6%未満</v>
      </c>
      <c r="C18" s="30">
        <f t="shared" si="1"/>
        <v>2.564102564102564E-2</v>
      </c>
      <c r="D18" s="30">
        <f t="shared" si="1"/>
        <v>7.6923076923076927E-2</v>
      </c>
      <c r="E18">
        <f t="shared" si="2"/>
        <v>4</v>
      </c>
    </row>
    <row r="19" spans="1:11" x14ac:dyDescent="0.2">
      <c r="A19" s="2"/>
      <c r="B19" s="1" t="str">
        <f t="shared" si="0"/>
        <v>6%以上</v>
      </c>
      <c r="C19" s="30">
        <f t="shared" si="1"/>
        <v>2.564102564102564E-2</v>
      </c>
      <c r="D19" s="30">
        <f t="shared" si="1"/>
        <v>0</v>
      </c>
      <c r="E19">
        <f t="shared" si="2"/>
        <v>5</v>
      </c>
    </row>
    <row r="20" spans="1:11" ht="26.4" x14ac:dyDescent="0.2">
      <c r="A20" s="2"/>
      <c r="B20" s="1" t="str">
        <f t="shared" si="0"/>
        <v>実施していない</v>
      </c>
      <c r="C20" s="30">
        <f t="shared" si="1"/>
        <v>7.6923076923076927E-2</v>
      </c>
      <c r="D20" s="30">
        <f t="shared" si="1"/>
        <v>7.6923076923076927E-2</v>
      </c>
    </row>
    <row r="21" spans="1:11" x14ac:dyDescent="0.2">
      <c r="A21" s="2"/>
      <c r="B21" s="1" t="str">
        <f t="shared" ref="B21" si="3">B11</f>
        <v>計</v>
      </c>
      <c r="C21" s="17">
        <f>SUM(C15:C20)</f>
        <v>1</v>
      </c>
      <c r="D21" s="17">
        <f>SUM(D15:D20)</f>
        <v>1</v>
      </c>
    </row>
    <row r="22" spans="1:11" x14ac:dyDescent="0.2">
      <c r="A22" s="2"/>
    </row>
    <row r="25" spans="1:11" x14ac:dyDescent="0.2">
      <c r="A25" s="2" t="s">
        <v>658</v>
      </c>
    </row>
    <row r="26" spans="1:11" x14ac:dyDescent="0.2">
      <c r="E26" s="14"/>
    </row>
    <row r="27" spans="1:11" x14ac:dyDescent="0.2">
      <c r="C27" s="1" t="s">
        <v>126</v>
      </c>
      <c r="D27" t="s">
        <v>375</v>
      </c>
      <c r="E27" s="14"/>
      <c r="G27" s="2"/>
    </row>
    <row r="28" spans="1:11" ht="52.8" x14ac:dyDescent="0.2">
      <c r="B28" s="1" t="s">
        <v>554</v>
      </c>
      <c r="C28" s="1">
        <f>COUNTIFS(集計用[令和６年度2],$B28)</f>
        <v>0</v>
      </c>
      <c r="D28" s="1">
        <f>COUNTIFS(集計用[令和７年度2],$B28)</f>
        <v>0</v>
      </c>
      <c r="E28" s="14"/>
    </row>
    <row r="29" spans="1:11" ht="52.8" x14ac:dyDescent="0.2">
      <c r="B29" s="1" t="s">
        <v>555</v>
      </c>
      <c r="C29" s="1">
        <f>COUNTIFS(集計用[令和６年度2],$B29)</f>
        <v>1</v>
      </c>
      <c r="D29" s="1">
        <f>COUNTIFS(集計用[令和７年度2],$B29)</f>
        <v>0</v>
      </c>
      <c r="E29" s="14"/>
      <c r="H29" s="13"/>
      <c r="I29" s="13"/>
      <c r="J29" s="13"/>
      <c r="K29" s="13"/>
    </row>
    <row r="30" spans="1:11" ht="52.8" x14ac:dyDescent="0.2">
      <c r="B30" s="1" t="s">
        <v>556</v>
      </c>
      <c r="C30" s="1">
        <f>COUNTIFS(集計用[令和６年度2],$B30)</f>
        <v>1</v>
      </c>
      <c r="D30" s="1">
        <f>COUNTIFS(集計用[令和７年度2],$B30)</f>
        <v>0</v>
      </c>
      <c r="E30" s="14"/>
    </row>
    <row r="31" spans="1:11" ht="52.8" x14ac:dyDescent="0.2">
      <c r="B31" s="1" t="s">
        <v>376</v>
      </c>
      <c r="C31" s="1">
        <f>COUNTIFS(集計用[令和６年度2],$B31)</f>
        <v>0</v>
      </c>
      <c r="D31" s="1">
        <f>COUNTIFS(集計用[令和７年度2],$B31)</f>
        <v>2</v>
      </c>
      <c r="E31" s="14"/>
    </row>
    <row r="32" spans="1:11" ht="39.6" x14ac:dyDescent="0.2">
      <c r="B32" s="1" t="s">
        <v>557</v>
      </c>
      <c r="C32" s="1">
        <f>COUNTIFS(集計用[令和６年度2],$B32)</f>
        <v>0</v>
      </c>
      <c r="D32" s="1">
        <f>COUNTIFS(集計用[令和７年度2],$B32)</f>
        <v>0</v>
      </c>
      <c r="E32" s="14"/>
    </row>
    <row r="33" spans="1:11" x14ac:dyDescent="0.2">
      <c r="B33" s="1" t="s">
        <v>227</v>
      </c>
      <c r="C33" s="1">
        <f>COUNTIFS(集計用[令和６年度2],$B33)</f>
        <v>1</v>
      </c>
      <c r="D33" s="1">
        <f>COUNTIFS(集計用[令和７年度2],$B33)</f>
        <v>1</v>
      </c>
      <c r="E33" s="14"/>
      <c r="H33" s="13"/>
      <c r="I33" s="13"/>
      <c r="J33" s="13"/>
      <c r="K33" s="13"/>
    </row>
    <row r="34" spans="1:11" ht="40.200000000000003" thickBot="1" x14ac:dyDescent="0.25">
      <c r="B34" s="39" t="s">
        <v>181</v>
      </c>
      <c r="C34" s="39">
        <f>C10</f>
        <v>3</v>
      </c>
      <c r="D34" s="39">
        <f>D10</f>
        <v>3</v>
      </c>
      <c r="E34" s="14"/>
    </row>
    <row r="35" spans="1:11" ht="13.8" thickBot="1" x14ac:dyDescent="0.25">
      <c r="B35" s="1" t="s">
        <v>589</v>
      </c>
      <c r="C35" s="37">
        <f>SUM(C28:C33)</f>
        <v>3</v>
      </c>
      <c r="D35" s="38">
        <f>SUM(D28:D33)</f>
        <v>3</v>
      </c>
    </row>
    <row r="36" spans="1:11" x14ac:dyDescent="0.2">
      <c r="A36" s="2"/>
    </row>
    <row r="37" spans="1:11" x14ac:dyDescent="0.2">
      <c r="C37" s="1" t="s">
        <v>126</v>
      </c>
      <c r="D37" t="s">
        <v>375</v>
      </c>
      <c r="E37" s="14"/>
    </row>
    <row r="38" spans="1:11" x14ac:dyDescent="0.2">
      <c r="B38" t="str">
        <f>B28</f>
        <v>予定していた工事が受注できなかった（競争激化）</v>
      </c>
      <c r="C38" s="17">
        <f t="shared" ref="C38:D43" si="4">C28/C$35</f>
        <v>0</v>
      </c>
      <c r="D38" s="17">
        <f t="shared" si="4"/>
        <v>0</v>
      </c>
      <c r="E38" s="61">
        <f>RANK(C38,$C$38:$C$43,0)</f>
        <v>4</v>
      </c>
      <c r="F38">
        <f>RANK(D38,$D$38:$D$43,0)</f>
        <v>3</v>
      </c>
    </row>
    <row r="39" spans="1:11" x14ac:dyDescent="0.2">
      <c r="B39" t="str">
        <f t="shared" ref="B39:B43" si="5">B29</f>
        <v>予定していた工事が受注できなかった（人手不足）</v>
      </c>
      <c r="C39" s="17">
        <f t="shared" si="4"/>
        <v>0.33333333333333331</v>
      </c>
      <c r="D39" s="17">
        <f t="shared" si="4"/>
        <v>0</v>
      </c>
      <c r="E39" s="61">
        <f t="shared" ref="E39:E43" si="6">RANK(C39,$C$38:$C$43,0)</f>
        <v>1</v>
      </c>
      <c r="F39">
        <f t="shared" ref="F39:F43" si="7">RANK(D39,$D$38:$D$43,0)</f>
        <v>3</v>
      </c>
    </row>
    <row r="40" spans="1:11" x14ac:dyDescent="0.2">
      <c r="B40" t="str">
        <f t="shared" si="5"/>
        <v>予定していた利益が確保できなかった（資材価格高騰）</v>
      </c>
      <c r="C40" s="17">
        <f t="shared" si="4"/>
        <v>0.33333333333333331</v>
      </c>
      <c r="D40" s="17">
        <f t="shared" si="4"/>
        <v>0</v>
      </c>
      <c r="E40" s="61">
        <f t="shared" si="6"/>
        <v>1</v>
      </c>
      <c r="F40">
        <f t="shared" si="7"/>
        <v>3</v>
      </c>
    </row>
    <row r="41" spans="1:11" x14ac:dyDescent="0.2">
      <c r="B41" t="str">
        <f t="shared" si="5"/>
        <v>休暇日数を増やすなど賃上げ以外で処遇改善を行った</v>
      </c>
      <c r="C41" s="17">
        <f t="shared" si="4"/>
        <v>0</v>
      </c>
      <c r="D41" s="17">
        <f t="shared" si="4"/>
        <v>0.66666666666666663</v>
      </c>
      <c r="E41" s="61">
        <f t="shared" si="6"/>
        <v>4</v>
      </c>
      <c r="F41">
        <f t="shared" si="7"/>
        <v>1</v>
      </c>
    </row>
    <row r="42" spans="1:11" x14ac:dyDescent="0.2">
      <c r="B42" t="str">
        <f t="shared" si="5"/>
        <v>既に十分な給与を支払っている</v>
      </c>
      <c r="C42" s="17">
        <f t="shared" si="4"/>
        <v>0</v>
      </c>
      <c r="D42" s="17">
        <f t="shared" si="4"/>
        <v>0</v>
      </c>
      <c r="E42" s="61">
        <f t="shared" si="6"/>
        <v>4</v>
      </c>
      <c r="F42">
        <f t="shared" si="7"/>
        <v>3</v>
      </c>
    </row>
    <row r="43" spans="1:11" x14ac:dyDescent="0.2">
      <c r="B43" t="str">
        <f t="shared" si="5"/>
        <v>その他</v>
      </c>
      <c r="C43" s="17">
        <f t="shared" si="4"/>
        <v>0.33333333333333331</v>
      </c>
      <c r="D43" s="17">
        <f t="shared" si="4"/>
        <v>0.33333333333333331</v>
      </c>
      <c r="E43" s="61">
        <f t="shared" si="6"/>
        <v>1</v>
      </c>
      <c r="F43">
        <f t="shared" si="7"/>
        <v>2</v>
      </c>
    </row>
    <row r="44" spans="1:11" x14ac:dyDescent="0.2">
      <c r="B44" t="s">
        <v>589</v>
      </c>
      <c r="C44" s="17">
        <f>SUM(C38:C43)</f>
        <v>1</v>
      </c>
      <c r="D44" s="17">
        <f>SUM(D38:D43)</f>
        <v>1</v>
      </c>
      <c r="E44" s="14"/>
    </row>
    <row r="45" spans="1:11" x14ac:dyDescent="0.2">
      <c r="E45" s="14"/>
    </row>
    <row r="49" spans="1:8" x14ac:dyDescent="0.2">
      <c r="A49" s="2" t="s">
        <v>763</v>
      </c>
    </row>
    <row r="50" spans="1:8" x14ac:dyDescent="0.2">
      <c r="A50" s="2"/>
    </row>
    <row r="51" spans="1:8" x14ac:dyDescent="0.2">
      <c r="A51" s="2"/>
      <c r="F51" s="2"/>
    </row>
    <row r="52" spans="1:8" x14ac:dyDescent="0.2">
      <c r="A52" s="2"/>
      <c r="C52" s="1" t="s">
        <v>182</v>
      </c>
      <c r="D52" t="s">
        <v>183</v>
      </c>
      <c r="F52" s="1"/>
      <c r="G52" s="1"/>
    </row>
    <row r="53" spans="1:8" x14ac:dyDescent="0.2">
      <c r="A53" s="2"/>
      <c r="B53" s="1" t="s">
        <v>97</v>
      </c>
      <c r="C53" s="1">
        <f>COUNTIFS(集計用[国土交通省の工事を受注している方に伺います。「総合評価落札方式における賃上げ実施企業への加点措置」について、令和６年度に国土交通省に対し加点措置の申請を行いましたか。],$B53)</f>
        <v>16</v>
      </c>
      <c r="D53" s="14">
        <f>C53/C$55</f>
        <v>0.84210526315789469</v>
      </c>
      <c r="G53" s="1"/>
      <c r="H53" s="14"/>
    </row>
    <row r="54" spans="1:8" x14ac:dyDescent="0.2">
      <c r="A54" s="2"/>
      <c r="B54" s="1" t="s">
        <v>49</v>
      </c>
      <c r="C54" s="1">
        <f>COUNTIFS(集計用[国土交通省の工事を受注している方に伺います。「総合評価落札方式における賃上げ実施企業への加点措置」について、令和６年度に国土交通省に対し加点措置の申請を行いましたか。],$B54)</f>
        <v>3</v>
      </c>
      <c r="D54" s="14">
        <f>C54/C$55</f>
        <v>0.15789473684210525</v>
      </c>
      <c r="G54" s="1"/>
      <c r="H54" s="14"/>
    </row>
    <row r="55" spans="1:8" x14ac:dyDescent="0.2">
      <c r="A55" s="2"/>
      <c r="B55" s="1" t="s">
        <v>112</v>
      </c>
      <c r="C55" s="1">
        <f>SUM(C53:C54)</f>
        <v>19</v>
      </c>
      <c r="D55" s="14">
        <f>SUM(D53:D54)</f>
        <v>1</v>
      </c>
      <c r="F55" s="1"/>
      <c r="G55" s="1"/>
      <c r="H55" s="14"/>
    </row>
    <row r="56" spans="1:8" x14ac:dyDescent="0.2">
      <c r="A56" s="2"/>
    </row>
    <row r="59" spans="1:8" x14ac:dyDescent="0.2">
      <c r="A59" s="2" t="s">
        <v>764</v>
      </c>
    </row>
    <row r="60" spans="1:8" x14ac:dyDescent="0.2">
      <c r="A60" s="2"/>
    </row>
    <row r="61" spans="1:8" x14ac:dyDescent="0.2">
      <c r="A61" s="2"/>
      <c r="C61" s="1" t="s">
        <v>182</v>
      </c>
      <c r="D61" t="s">
        <v>183</v>
      </c>
    </row>
    <row r="62" spans="1:8" ht="52.8" x14ac:dyDescent="0.2">
      <c r="A62" s="2"/>
      <c r="B62" s="1" t="s">
        <v>98</v>
      </c>
      <c r="C62" s="1">
        <f>COUNTIFS(集計用[「行った」と回答をされた方に伺います。「総合評価落札方式における賃上げ実施企業への加点措置」について、申請した賃上げ基準に達しましたか。],$B62)</f>
        <v>16</v>
      </c>
      <c r="D62" s="21">
        <f>C62/C$65</f>
        <v>1</v>
      </c>
    </row>
    <row r="63" spans="1:8" x14ac:dyDescent="0.2">
      <c r="A63" s="2"/>
      <c r="B63" s="1" t="s">
        <v>105</v>
      </c>
      <c r="C63" s="1">
        <f>COUNTIFS(集計用[「行った」と回答をされた方に伺います。「総合評価落札方式における賃上げ実施企業への加点措置」について、申請した賃上げ基準に達しましたか。],$B63)</f>
        <v>0</v>
      </c>
      <c r="D63" s="21">
        <f>C63/C$65</f>
        <v>0</v>
      </c>
    </row>
    <row r="64" spans="1:8" ht="39.6" x14ac:dyDescent="0.2">
      <c r="A64" s="2"/>
      <c r="B64" s="39" t="s">
        <v>184</v>
      </c>
      <c r="C64" s="39">
        <f>C53</f>
        <v>16</v>
      </c>
      <c r="D64" s="40"/>
    </row>
    <row r="65" spans="1:4" x14ac:dyDescent="0.2">
      <c r="A65" s="2"/>
      <c r="B65" s="1" t="s">
        <v>589</v>
      </c>
      <c r="C65" s="1">
        <f>SUM(C62:C63)</f>
        <v>16</v>
      </c>
      <c r="D65" s="13">
        <f>SUM(D62:D64)</f>
        <v>1</v>
      </c>
    </row>
    <row r="66" spans="1:4" x14ac:dyDescent="0.2">
      <c r="A66" s="2"/>
    </row>
    <row r="69" spans="1:4" x14ac:dyDescent="0.2">
      <c r="A69" s="2" t="s">
        <v>558</v>
      </c>
    </row>
    <row r="70" spans="1:4" x14ac:dyDescent="0.2">
      <c r="A70" s="2"/>
    </row>
    <row r="71" spans="1:4" x14ac:dyDescent="0.2">
      <c r="A71" s="2"/>
      <c r="C71" s="1" t="s">
        <v>182</v>
      </c>
      <c r="D71" t="s">
        <v>183</v>
      </c>
    </row>
    <row r="72" spans="1:4" ht="52.8" x14ac:dyDescent="0.2">
      <c r="A72" s="2"/>
      <c r="B72" s="1" t="s">
        <v>187</v>
      </c>
      <c r="C72" s="1">
        <f>COUNTIFS(集計用[「達していない」と回答された方に伺います。賃上げの基準を達成できなかった要因についてお答えください。],"*"&amp;$B72&amp;"*")</f>
        <v>0</v>
      </c>
      <c r="D72" s="21">
        <f>IFERROR(C72/C$76,0)</f>
        <v>0</v>
      </c>
    </row>
    <row r="73" spans="1:4" ht="52.8" x14ac:dyDescent="0.2">
      <c r="A73" s="2"/>
      <c r="B73" s="1" t="s">
        <v>103</v>
      </c>
      <c r="C73" s="1">
        <f>COUNTIFS(集計用[「達していない」と回答された方に伺います。賃上げの基準を達成できなかった要因についてお答えください。],"*"&amp;$B73&amp;"*")</f>
        <v>0</v>
      </c>
      <c r="D73" s="21">
        <f>IFERROR(C73/C$76,0)</f>
        <v>0</v>
      </c>
    </row>
    <row r="74" spans="1:4" ht="52.8" x14ac:dyDescent="0.2">
      <c r="A74" s="2"/>
      <c r="B74" s="1" t="s">
        <v>48</v>
      </c>
      <c r="C74" s="1">
        <f>COUNTIFS(集計用[「達していない」と回答された方に伺います。賃上げの基準を達成できなかった要因についてお答えください。],"*"&amp;$B74&amp;"*")</f>
        <v>0</v>
      </c>
      <c r="D74" s="21">
        <f>IFERROR(C74/C$76,0)</f>
        <v>0</v>
      </c>
    </row>
    <row r="75" spans="1:4" x14ac:dyDescent="0.2">
      <c r="A75" s="2"/>
      <c r="B75" s="1" t="s">
        <v>559</v>
      </c>
      <c r="C75" s="1">
        <f>COUNTIFS(集計用[「達していない」と回答された方に伺います。賃上げの基準を達成できなかった要因についてお答えください。],"*"&amp;$B75&amp;"*")</f>
        <v>0</v>
      </c>
      <c r="D75" s="21">
        <f>IFERROR(C75/C$76,0)</f>
        <v>0</v>
      </c>
    </row>
    <row r="76" spans="1:4" ht="39.6" x14ac:dyDescent="0.2">
      <c r="A76" s="2"/>
      <c r="B76" s="1" t="s">
        <v>188</v>
      </c>
      <c r="C76" s="1">
        <f>C63</f>
        <v>0</v>
      </c>
      <c r="D76" s="21">
        <f>IFERROR(C76/C$76,0)</f>
        <v>0</v>
      </c>
    </row>
    <row r="77" spans="1:4" x14ac:dyDescent="0.2">
      <c r="A77" s="2"/>
    </row>
    <row r="78" spans="1:4" x14ac:dyDescent="0.2">
      <c r="A78" s="2"/>
    </row>
    <row r="80" spans="1:4" x14ac:dyDescent="0.2">
      <c r="A80" s="2" t="s">
        <v>661</v>
      </c>
    </row>
    <row r="81" spans="1:8" x14ac:dyDescent="0.2">
      <c r="A81" s="2"/>
    </row>
    <row r="82" spans="1:8" x14ac:dyDescent="0.2">
      <c r="A82" s="2"/>
      <c r="F82" s="26" t="s">
        <v>291</v>
      </c>
    </row>
    <row r="83" spans="1:8" x14ac:dyDescent="0.2">
      <c r="A83" s="2"/>
      <c r="C83" s="1" t="s">
        <v>182</v>
      </c>
      <c r="D83" t="s">
        <v>183</v>
      </c>
      <c r="F83" s="1"/>
      <c r="G83" s="1" t="s">
        <v>182</v>
      </c>
      <c r="H83" t="s">
        <v>183</v>
      </c>
    </row>
    <row r="84" spans="1:8" ht="39.6" x14ac:dyDescent="0.2">
      <c r="A84" s="2"/>
      <c r="B84" s="1" t="s">
        <v>75</v>
      </c>
      <c r="C84" s="1">
        <f>COUNTIFS(集計用[「総合評価落札方式における賃上げ実施企業への加点措置」についてどのように感じていますか。],$B84)</f>
        <v>11</v>
      </c>
      <c r="D84" s="14">
        <f>C84/C$88</f>
        <v>0.28205128205128205</v>
      </c>
      <c r="F84" s="1" t="s">
        <v>75</v>
      </c>
      <c r="G84" s="1">
        <f>COUNTIFS(集計用[「総合評価落札方式における賃上げ実施企業への加点措置」についてどのように感じていますか。],$F84)</f>
        <v>11</v>
      </c>
      <c r="H84" s="14">
        <f>G84/G$87</f>
        <v>0.37931034482758619</v>
      </c>
    </row>
    <row r="85" spans="1:8" ht="26.4" x14ac:dyDescent="0.2">
      <c r="A85" s="2"/>
      <c r="B85" s="1" t="s">
        <v>94</v>
      </c>
      <c r="C85" s="1">
        <f>COUNTIFS(集計用[「総合評価落札方式における賃上げ実施企業への加点措置」についてどのように感じていますか。],$B85)</f>
        <v>10</v>
      </c>
      <c r="D85" s="14">
        <f>C85/C$88</f>
        <v>0.25641025641025639</v>
      </c>
      <c r="F85" s="1" t="s">
        <v>94</v>
      </c>
      <c r="G85" s="1">
        <f>COUNTIFS(集計用[「総合評価落札方式における賃上げ実施企業への加点措置」についてどのように感じていますか。],$F85)</f>
        <v>10</v>
      </c>
      <c r="H85" s="14">
        <f>G85/G$87</f>
        <v>0.34482758620689657</v>
      </c>
    </row>
    <row r="86" spans="1:8" ht="26.4" x14ac:dyDescent="0.2">
      <c r="A86" s="2"/>
      <c r="B86" s="1" t="s">
        <v>71</v>
      </c>
      <c r="C86" s="1">
        <f>COUNTIFS(集計用[「総合評価落札方式における賃上げ実施企業への加点措置」についてどのように感じていますか。],$B86)</f>
        <v>8</v>
      </c>
      <c r="D86" s="14">
        <f>C86/C$88</f>
        <v>0.20512820512820512</v>
      </c>
      <c r="F86" s="1" t="s">
        <v>71</v>
      </c>
      <c r="G86" s="1">
        <f>COUNTIFS(集計用[「総合評価落札方式における賃上げ実施企業への加点措置」についてどのように感じていますか。],$F86)</f>
        <v>8</v>
      </c>
      <c r="H86" s="14">
        <f>G86/G$87</f>
        <v>0.27586206896551724</v>
      </c>
    </row>
    <row r="87" spans="1:8" x14ac:dyDescent="0.2">
      <c r="A87" s="2"/>
      <c r="B87" s="1" t="s">
        <v>50</v>
      </c>
      <c r="C87" s="1">
        <f>COUNTIFS(集計用[「総合評価落札方式における賃上げ実施企業への加点措置」についてどのように感じていますか。],$B87)</f>
        <v>10</v>
      </c>
      <c r="D87" s="14">
        <f>C87/C$88</f>
        <v>0.25641025641025639</v>
      </c>
      <c r="F87" s="1" t="s">
        <v>189</v>
      </c>
      <c r="G87">
        <f>SUM(G84:G86)</f>
        <v>29</v>
      </c>
      <c r="H87" s="14">
        <f>SUM(H84:H86)</f>
        <v>1</v>
      </c>
    </row>
    <row r="88" spans="1:8" x14ac:dyDescent="0.2">
      <c r="A88" s="2"/>
      <c r="B88" s="1" t="s">
        <v>112</v>
      </c>
      <c r="C88" s="1">
        <f>SUM(C84:C87)</f>
        <v>39</v>
      </c>
      <c r="D88" s="14">
        <f>SUM(D84:D87)</f>
        <v>1</v>
      </c>
    </row>
    <row r="89" spans="1:8" x14ac:dyDescent="0.2">
      <c r="A89" s="2"/>
    </row>
    <row r="90" spans="1:8" x14ac:dyDescent="0.2">
      <c r="E90" s="14"/>
      <c r="F90" s="14"/>
    </row>
    <row r="91" spans="1:8" x14ac:dyDescent="0.2">
      <c r="E91" s="14"/>
      <c r="F91" s="14"/>
    </row>
    <row r="92" spans="1:8" x14ac:dyDescent="0.2">
      <c r="E92" s="14"/>
      <c r="F92" s="14"/>
    </row>
    <row r="93" spans="1:8" x14ac:dyDescent="0.2">
      <c r="E93" s="14"/>
    </row>
    <row r="94" spans="1:8" x14ac:dyDescent="0.2">
      <c r="E94" s="3"/>
    </row>
    <row r="98" spans="1:6" x14ac:dyDescent="0.2">
      <c r="A98" s="2" t="s">
        <v>625</v>
      </c>
    </row>
    <row r="100" spans="1:6" x14ac:dyDescent="0.2">
      <c r="C100" s="1" t="s">
        <v>182</v>
      </c>
      <c r="D100" t="s">
        <v>183</v>
      </c>
    </row>
    <row r="101" spans="1:6" ht="39.6" x14ac:dyDescent="0.2">
      <c r="B101" s="1" t="s">
        <v>193</v>
      </c>
      <c r="C101" s="1">
        <f>COUNTIFS(集計用[「一部不満がある」、「不満がある」と回答された方に伺います。不満があるとした理由をお答えください。],"*"&amp;$B101&amp;"*")</f>
        <v>11</v>
      </c>
      <c r="D101" s="14">
        <f t="shared" ref="D101:D109" si="8">C101/C$110</f>
        <v>0.61111111111111116</v>
      </c>
      <c r="E101">
        <f>RANK(D101,$D$101:$D$109,0)</f>
        <v>1</v>
      </c>
    </row>
    <row r="102" spans="1:6" ht="66" x14ac:dyDescent="0.2">
      <c r="B102" s="1" t="s">
        <v>195</v>
      </c>
      <c r="C102" s="1">
        <f>COUNTIFS(集計用[「一部不満がある」、「不満がある」と回答された方に伺います。不満があるとした理由をお答えください。],"*"&amp;$B102&amp;"*")</f>
        <v>7</v>
      </c>
      <c r="D102" s="14">
        <f t="shared" si="8"/>
        <v>0.3888888888888889</v>
      </c>
      <c r="E102">
        <f t="shared" ref="E102:E109" si="9">RANK(D102,$D$101:$D$109,0)</f>
        <v>3</v>
      </c>
    </row>
    <row r="103" spans="1:6" ht="52.8" x14ac:dyDescent="0.2">
      <c r="B103" s="1" t="s">
        <v>378</v>
      </c>
      <c r="C103" s="1">
        <f>COUNTIFS(集計用[「一部不満がある」、「不満がある」と回答された方に伺います。不満があるとした理由をお答えください。],"*"&amp;$B103&amp;"*")</f>
        <v>9</v>
      </c>
      <c r="D103" s="14">
        <f t="shared" si="8"/>
        <v>0.5</v>
      </c>
      <c r="E103">
        <f t="shared" si="9"/>
        <v>2</v>
      </c>
    </row>
    <row r="104" spans="1:6" ht="39.6" x14ac:dyDescent="0.2">
      <c r="B104" s="1" t="s">
        <v>282</v>
      </c>
      <c r="C104" s="1">
        <f>COUNTIFS(集計用[「一部不満がある」、「不満がある」と回答された方に伺います。不満があるとした理由をお答えください。],"*"&amp;$B104&amp;"*")</f>
        <v>3</v>
      </c>
      <c r="D104" s="14">
        <f t="shared" si="8"/>
        <v>0.16666666666666666</v>
      </c>
      <c r="E104">
        <f t="shared" si="9"/>
        <v>5</v>
      </c>
    </row>
    <row r="105" spans="1:6" ht="66" x14ac:dyDescent="0.2">
      <c r="B105" s="1" t="s">
        <v>194</v>
      </c>
      <c r="C105" s="1">
        <f>COUNTIFS(集計用[「一部不満がある」、「不満がある」と回答された方に伺います。不満があるとした理由をお答えください。],"*"&amp;$B105&amp;"*")</f>
        <v>3</v>
      </c>
      <c r="D105" s="14">
        <f t="shared" si="8"/>
        <v>0.16666666666666666</v>
      </c>
      <c r="E105">
        <f t="shared" si="9"/>
        <v>5</v>
      </c>
    </row>
    <row r="106" spans="1:6" ht="39.6" x14ac:dyDescent="0.2">
      <c r="B106" s="1" t="s">
        <v>192</v>
      </c>
      <c r="C106" s="1">
        <f>COUNTIFS(集計用[「一部不満がある」、「不満がある」と回答された方に伺います。不満があるとした理由をお答えください。],"*"&amp;$B106&amp;"*")</f>
        <v>2</v>
      </c>
      <c r="D106" s="14">
        <f t="shared" si="8"/>
        <v>0.1111111111111111</v>
      </c>
      <c r="E106">
        <f t="shared" si="9"/>
        <v>7</v>
      </c>
    </row>
    <row r="107" spans="1:6" ht="66" x14ac:dyDescent="0.2">
      <c r="B107" s="1" t="s">
        <v>283</v>
      </c>
      <c r="C107" s="1">
        <f>COUNTIFS(集計用[「一部不満がある」、「不満がある」と回答された方に伺います。不満があるとした理由をお答えください。],"*"&amp;$B107&amp;"*")</f>
        <v>6</v>
      </c>
      <c r="D107" s="14">
        <f t="shared" si="8"/>
        <v>0.33333333333333331</v>
      </c>
      <c r="E107">
        <f t="shared" si="9"/>
        <v>4</v>
      </c>
    </row>
    <row r="108" spans="1:6" ht="52.8" x14ac:dyDescent="0.2">
      <c r="B108" s="1" t="s">
        <v>582</v>
      </c>
      <c r="C108" s="1">
        <f>COUNTIFS(集計用[「一部不満がある」、「不満がある」と回答された方に伺います。不満があるとした理由をお答えください。],"*"&amp;$B108&amp;"*")</f>
        <v>2</v>
      </c>
      <c r="D108" s="14">
        <f t="shared" si="8"/>
        <v>0.1111111111111111</v>
      </c>
      <c r="E108">
        <f t="shared" si="9"/>
        <v>7</v>
      </c>
    </row>
    <row r="109" spans="1:6" x14ac:dyDescent="0.2">
      <c r="B109" s="1" t="s">
        <v>559</v>
      </c>
      <c r="C109" s="1">
        <f>COUNTIFS(集計用[「一部不満がある」、「不満がある」と回答された方に伺います。不満があるとした理由をお答えください。],"*"&amp;$B109&amp;"*")</f>
        <v>1</v>
      </c>
      <c r="D109" s="14">
        <f t="shared" si="8"/>
        <v>5.5555555555555552E-2</v>
      </c>
      <c r="E109">
        <f t="shared" si="9"/>
        <v>9</v>
      </c>
    </row>
    <row r="110" spans="1:6" ht="52.8" x14ac:dyDescent="0.2">
      <c r="B110" s="1" t="s">
        <v>196</v>
      </c>
      <c r="C110" s="1">
        <f>SUM(C85:C86)</f>
        <v>18</v>
      </c>
      <c r="D110" s="14"/>
      <c r="F110" s="13"/>
    </row>
    <row r="114" spans="1:14" x14ac:dyDescent="0.2">
      <c r="A114" s="2" t="s">
        <v>765</v>
      </c>
    </row>
    <row r="115" spans="1:14" x14ac:dyDescent="0.2">
      <c r="A115" s="2"/>
    </row>
    <row r="116" spans="1:14" x14ac:dyDescent="0.2">
      <c r="A116" s="2"/>
      <c r="I116" s="26" t="s">
        <v>197</v>
      </c>
    </row>
    <row r="117" spans="1:14" x14ac:dyDescent="0.2">
      <c r="A117" s="2"/>
      <c r="C117" s="1" t="s">
        <v>120</v>
      </c>
      <c r="D117" t="s">
        <v>121</v>
      </c>
      <c r="E117" t="s">
        <v>122</v>
      </c>
      <c r="F117" t="s">
        <v>123</v>
      </c>
      <c r="G117" t="s">
        <v>124</v>
      </c>
      <c r="I117" s="1"/>
      <c r="J117" t="s">
        <v>120</v>
      </c>
      <c r="K117" t="s">
        <v>121</v>
      </c>
      <c r="L117" t="s">
        <v>122</v>
      </c>
      <c r="M117" t="s">
        <v>123</v>
      </c>
      <c r="N117" t="s">
        <v>124</v>
      </c>
    </row>
    <row r="118" spans="1:14" ht="26.4" x14ac:dyDescent="0.2">
      <c r="A118" s="2"/>
      <c r="B118" s="1" t="s">
        <v>51</v>
      </c>
      <c r="C118" s="1">
        <f>COUNTIFS(集計用[国土交通省13],$B118)</f>
        <v>14</v>
      </c>
      <c r="D118" s="1">
        <f>COUNTIFS(集計用[農林水産省13],$B118)</f>
        <v>2</v>
      </c>
      <c r="E118" s="1">
        <f>COUNTIFS(集計用[防衛省13],$B118)</f>
        <v>2</v>
      </c>
      <c r="F118" s="1">
        <f>COUNTIFS(集計用[都道府県・政令指定都市13],$B118)</f>
        <v>15</v>
      </c>
      <c r="G118" s="1">
        <f>COUNTIFS(集計用[市区町村13],$B118)</f>
        <v>9</v>
      </c>
      <c r="I118" t="s">
        <v>51</v>
      </c>
      <c r="J118" s="1">
        <f>COUNTIFS(集計用[国土交通省13],$I118)</f>
        <v>14</v>
      </c>
      <c r="K118" s="1">
        <f>COUNTIFS(集計用[農林水産省13],$I118)</f>
        <v>2</v>
      </c>
      <c r="L118" s="1">
        <f>COUNTIFS(集計用[防衛省13],$I118)</f>
        <v>2</v>
      </c>
      <c r="M118" s="1">
        <f>COUNTIFS(集計用[都道府県・政令指定都市13],$I118)</f>
        <v>15</v>
      </c>
      <c r="N118" s="1">
        <f>COUNTIFS(集計用[市区町村13],$I118)</f>
        <v>9</v>
      </c>
    </row>
    <row r="119" spans="1:14" ht="26.4" x14ac:dyDescent="0.2">
      <c r="A119" s="2"/>
      <c r="B119" s="1" t="s">
        <v>64</v>
      </c>
      <c r="C119" s="1">
        <f>COUNTIFS(集計用[国土交通省13],$B119)</f>
        <v>3</v>
      </c>
      <c r="D119" s="1">
        <f>COUNTIFS(集計用[農林水産省13],$B119)</f>
        <v>1</v>
      </c>
      <c r="E119" s="1">
        <f>COUNTIFS(集計用[防衛省13],$B119)</f>
        <v>1</v>
      </c>
      <c r="F119" s="1">
        <f>COUNTIFS(集計用[都道府県・政令指定都市13],$B119)</f>
        <v>16</v>
      </c>
      <c r="G119" s="1">
        <f>COUNTIFS(集計用[市区町村13],$B119)</f>
        <v>10</v>
      </c>
      <c r="I119" t="s">
        <v>64</v>
      </c>
      <c r="J119" s="1">
        <f>COUNTIFS(集計用[国土交通省13],$I119)</f>
        <v>3</v>
      </c>
      <c r="K119" s="1">
        <f>COUNTIFS(集計用[農林水産省13],$I119)</f>
        <v>1</v>
      </c>
      <c r="L119" s="1">
        <f>COUNTIFS(集計用[防衛省13],$I119)</f>
        <v>1</v>
      </c>
      <c r="M119" s="1">
        <f>COUNTIFS(集計用[都道府県・政令指定都市13],$I119)</f>
        <v>16</v>
      </c>
      <c r="N119" s="1">
        <f>COUNTIFS(集計用[市区町村13],$I119)</f>
        <v>10</v>
      </c>
    </row>
    <row r="120" spans="1:14" ht="26.4" x14ac:dyDescent="0.2">
      <c r="A120" s="2"/>
      <c r="B120" s="1" t="s">
        <v>82</v>
      </c>
      <c r="C120" s="1">
        <f>COUNTIFS(集計用[国土交通省13],$B120)</f>
        <v>1</v>
      </c>
      <c r="D120" s="1">
        <f>COUNTIFS(集計用[農林水産省13],$B120)</f>
        <v>0</v>
      </c>
      <c r="E120" s="1">
        <f>COUNTIFS(集計用[防衛省13],$B120)</f>
        <v>0</v>
      </c>
      <c r="F120" s="1">
        <f>COUNTIFS(集計用[都道府県・政令指定都市13],$B120)</f>
        <v>3</v>
      </c>
      <c r="G120" s="1">
        <f>COUNTIFS(集計用[市区町村13],$B120)</f>
        <v>4</v>
      </c>
      <c r="I120" t="s">
        <v>82</v>
      </c>
      <c r="J120" s="1">
        <f>COUNTIFS(集計用[国土交通省13],$I120)</f>
        <v>1</v>
      </c>
      <c r="K120" s="1">
        <f>COUNTIFS(集計用[農林水産省13],$I120)</f>
        <v>0</v>
      </c>
      <c r="L120" s="1">
        <f>COUNTIFS(集計用[防衛省13],$I120)</f>
        <v>0</v>
      </c>
      <c r="M120" s="1">
        <f>COUNTIFS(集計用[都道府県・政令指定都市13],$I120)</f>
        <v>3</v>
      </c>
      <c r="N120" s="1">
        <f>COUNTIFS(集計用[市区町村13],$I120)</f>
        <v>4</v>
      </c>
    </row>
    <row r="121" spans="1:14" ht="26.4" x14ac:dyDescent="0.2">
      <c r="A121" s="2"/>
      <c r="B121" s="1" t="s">
        <v>284</v>
      </c>
      <c r="C121" s="1">
        <f>COUNTIFS(集計用[国土交通省13],$B121)</f>
        <v>21</v>
      </c>
      <c r="D121" s="1">
        <f>COUNTIFS(集計用[農林水産省13],$B121)</f>
        <v>36</v>
      </c>
      <c r="E121" s="1">
        <f>COUNTIFS(集計用[防衛省13],$B121)</f>
        <v>36</v>
      </c>
      <c r="F121" s="1">
        <f>COUNTIFS(集計用[都道府県・政令指定都市13],$B121)</f>
        <v>5</v>
      </c>
      <c r="G121" s="1">
        <f>COUNTIFS(集計用[市区町村13],$B121)</f>
        <v>16</v>
      </c>
      <c r="I121" t="s">
        <v>189</v>
      </c>
      <c r="J121">
        <f>SUM(J118:J120)</f>
        <v>18</v>
      </c>
      <c r="K121">
        <f t="shared" ref="K121:N121" si="10">SUM(K118:K120)</f>
        <v>3</v>
      </c>
      <c r="L121">
        <f t="shared" si="10"/>
        <v>3</v>
      </c>
      <c r="M121">
        <f t="shared" si="10"/>
        <v>34</v>
      </c>
      <c r="N121">
        <f t="shared" si="10"/>
        <v>23</v>
      </c>
    </row>
    <row r="122" spans="1:14" x14ac:dyDescent="0.2">
      <c r="A122" s="2"/>
      <c r="B122" s="1" t="s">
        <v>112</v>
      </c>
      <c r="C122" s="1">
        <f>SUM(C118:C121)</f>
        <v>39</v>
      </c>
      <c r="D122" s="1">
        <f>SUM(D118:D121)</f>
        <v>39</v>
      </c>
      <c r="E122" s="1">
        <f t="shared" ref="E122:G122" si="11">SUM(E118:E121)</f>
        <v>39</v>
      </c>
      <c r="F122" s="1">
        <f t="shared" si="11"/>
        <v>39</v>
      </c>
      <c r="G122" s="1">
        <f t="shared" si="11"/>
        <v>39</v>
      </c>
    </row>
    <row r="123" spans="1:14" x14ac:dyDescent="0.2">
      <c r="A123" s="2"/>
    </row>
    <row r="124" spans="1:14" x14ac:dyDescent="0.2">
      <c r="A124" s="2"/>
    </row>
    <row r="125" spans="1:14" x14ac:dyDescent="0.2">
      <c r="A125" s="2"/>
      <c r="C125" s="1" t="s">
        <v>120</v>
      </c>
      <c r="D125" t="s">
        <v>121</v>
      </c>
      <c r="E125" t="s">
        <v>122</v>
      </c>
      <c r="F125" t="s">
        <v>123</v>
      </c>
      <c r="G125" t="s">
        <v>124</v>
      </c>
      <c r="J125" t="s">
        <v>120</v>
      </c>
      <c r="K125" t="s">
        <v>121</v>
      </c>
      <c r="L125" t="s">
        <v>122</v>
      </c>
      <c r="M125" t="s">
        <v>123</v>
      </c>
      <c r="N125" t="s">
        <v>124</v>
      </c>
    </row>
    <row r="126" spans="1:14" ht="26.4" x14ac:dyDescent="0.2">
      <c r="A126" s="2"/>
      <c r="B126" s="1" t="str">
        <f>B118</f>
        <v>活用されている</v>
      </c>
      <c r="C126" s="17">
        <f>C118/C$122</f>
        <v>0.35897435897435898</v>
      </c>
      <c r="D126" s="17">
        <f t="shared" ref="D126:E126" si="12">D118/D$122</f>
        <v>5.128205128205128E-2</v>
      </c>
      <c r="E126" s="17">
        <f t="shared" si="12"/>
        <v>5.128205128205128E-2</v>
      </c>
      <c r="F126" s="17">
        <f t="shared" ref="F126:G129" si="13">F118/F$122</f>
        <v>0.38461538461538464</v>
      </c>
      <c r="G126" s="17">
        <f t="shared" si="13"/>
        <v>0.23076923076923078</v>
      </c>
      <c r="I126" t="str">
        <f>I118</f>
        <v>活用されている</v>
      </c>
      <c r="J126" s="14">
        <f t="shared" ref="J126:N128" si="14">J118/J$121</f>
        <v>0.77777777777777779</v>
      </c>
      <c r="K126" s="14">
        <f t="shared" si="14"/>
        <v>0.66666666666666663</v>
      </c>
      <c r="L126" s="14">
        <f t="shared" si="14"/>
        <v>0.66666666666666663</v>
      </c>
      <c r="M126" s="14">
        <f t="shared" si="14"/>
        <v>0.44117647058823528</v>
      </c>
      <c r="N126" s="14">
        <f t="shared" si="14"/>
        <v>0.39130434782608697</v>
      </c>
    </row>
    <row r="127" spans="1:14" ht="26.4" x14ac:dyDescent="0.2">
      <c r="A127" s="2"/>
      <c r="B127" s="1" t="str">
        <f t="shared" ref="B127:B130" si="15">B119</f>
        <v>一部活用されている</v>
      </c>
      <c r="C127" s="17">
        <f>C119/C$122</f>
        <v>7.6923076923076927E-2</v>
      </c>
      <c r="D127" s="17">
        <f t="shared" ref="D127:E129" si="16">D119/D$122</f>
        <v>2.564102564102564E-2</v>
      </c>
      <c r="E127" s="17">
        <f t="shared" si="16"/>
        <v>2.564102564102564E-2</v>
      </c>
      <c r="F127" s="17">
        <f t="shared" si="13"/>
        <v>0.41025641025641024</v>
      </c>
      <c r="G127" s="17">
        <f t="shared" si="13"/>
        <v>0.25641025641025639</v>
      </c>
      <c r="I127" t="str">
        <f t="shared" ref="I127:I129" si="17">I119</f>
        <v>一部活用されている</v>
      </c>
      <c r="J127" s="14">
        <f t="shared" si="14"/>
        <v>0.16666666666666666</v>
      </c>
      <c r="K127" s="14">
        <f t="shared" si="14"/>
        <v>0.33333333333333331</v>
      </c>
      <c r="L127" s="14">
        <f t="shared" si="14"/>
        <v>0.33333333333333331</v>
      </c>
      <c r="M127" s="14">
        <f t="shared" si="14"/>
        <v>0.47058823529411764</v>
      </c>
      <c r="N127" s="14">
        <f t="shared" si="14"/>
        <v>0.43478260869565216</v>
      </c>
    </row>
    <row r="128" spans="1:14" ht="26.4" x14ac:dyDescent="0.2">
      <c r="A128" s="2"/>
      <c r="B128" s="1" t="str">
        <f t="shared" si="15"/>
        <v>活用されていない</v>
      </c>
      <c r="C128" s="17">
        <f>C120/C$122</f>
        <v>2.564102564102564E-2</v>
      </c>
      <c r="D128" s="17">
        <f t="shared" si="16"/>
        <v>0</v>
      </c>
      <c r="E128" s="17">
        <f t="shared" si="16"/>
        <v>0</v>
      </c>
      <c r="F128" s="17">
        <f t="shared" si="13"/>
        <v>7.6923076923076927E-2</v>
      </c>
      <c r="G128" s="17">
        <f t="shared" si="13"/>
        <v>0.10256410256410256</v>
      </c>
      <c r="I128" t="str">
        <f t="shared" si="17"/>
        <v>活用されていない</v>
      </c>
      <c r="J128" s="14">
        <f t="shared" si="14"/>
        <v>5.5555555555555552E-2</v>
      </c>
      <c r="K128" s="14">
        <f t="shared" si="14"/>
        <v>0</v>
      </c>
      <c r="L128" s="14">
        <f t="shared" si="14"/>
        <v>0</v>
      </c>
      <c r="M128" s="14">
        <f t="shared" si="14"/>
        <v>8.8235294117647065E-2</v>
      </c>
      <c r="N128" s="14">
        <f t="shared" si="14"/>
        <v>0.17391304347826086</v>
      </c>
    </row>
    <row r="129" spans="1:14" ht="26.4" x14ac:dyDescent="0.2">
      <c r="A129" s="2"/>
      <c r="B129" s="1" t="str">
        <f t="shared" si="15"/>
        <v>受注実績なく不明</v>
      </c>
      <c r="C129" s="17">
        <f>C121/C$122</f>
        <v>0.53846153846153844</v>
      </c>
      <c r="D129" s="17">
        <f t="shared" si="16"/>
        <v>0.92307692307692313</v>
      </c>
      <c r="E129" s="17">
        <f t="shared" si="16"/>
        <v>0.92307692307692313</v>
      </c>
      <c r="F129" s="17">
        <f t="shared" si="13"/>
        <v>0.12820512820512819</v>
      </c>
      <c r="G129" s="17">
        <f t="shared" si="13"/>
        <v>0.41025641025641024</v>
      </c>
      <c r="I129" t="str">
        <f t="shared" si="17"/>
        <v>計</v>
      </c>
      <c r="J129" s="14">
        <f>SUM(J126:J128)</f>
        <v>1</v>
      </c>
      <c r="K129" s="14">
        <f>SUM(K126:K128)</f>
        <v>1</v>
      </c>
      <c r="L129" s="14">
        <f>SUM(L126:L128)</f>
        <v>1</v>
      </c>
      <c r="M129" s="14">
        <f>SUM(M126:M128)</f>
        <v>1</v>
      </c>
      <c r="N129" s="14">
        <f>SUM(N126:N128)</f>
        <v>1</v>
      </c>
    </row>
    <row r="130" spans="1:14" x14ac:dyDescent="0.2">
      <c r="A130" s="2"/>
      <c r="B130" s="1" t="str">
        <f t="shared" si="15"/>
        <v>計</v>
      </c>
      <c r="C130" s="17">
        <f>SUM(C126:C129)</f>
        <v>1</v>
      </c>
      <c r="D130" s="17">
        <f t="shared" ref="D130:G130" si="18">SUM(D126:D129)</f>
        <v>1</v>
      </c>
      <c r="E130" s="17">
        <f t="shared" si="18"/>
        <v>1</v>
      </c>
      <c r="F130" s="17">
        <f t="shared" si="18"/>
        <v>1</v>
      </c>
      <c r="G130" s="17">
        <f t="shared" si="18"/>
        <v>1</v>
      </c>
    </row>
    <row r="131" spans="1:14" x14ac:dyDescent="0.2">
      <c r="A131" s="2"/>
    </row>
    <row r="134" spans="1:14" x14ac:dyDescent="0.2">
      <c r="A134" s="2" t="s">
        <v>766</v>
      </c>
    </row>
    <row r="135" spans="1:14" x14ac:dyDescent="0.2">
      <c r="A135" s="2"/>
    </row>
    <row r="136" spans="1:14" x14ac:dyDescent="0.2">
      <c r="A136" s="2"/>
      <c r="C136" s="1" t="s">
        <v>182</v>
      </c>
      <c r="D136" t="s">
        <v>183</v>
      </c>
    </row>
    <row r="137" spans="1:14" ht="39.6" x14ac:dyDescent="0.2">
      <c r="A137" s="2"/>
      <c r="B137" s="1" t="s">
        <v>198</v>
      </c>
      <c r="C137" s="1">
        <f>COUNTIFS(集計用[工事の性格や地域の実情等に応じた適切な入札契約・総合評価落札方式について、問題と感じていることをお答えください。],"*"&amp;$B137&amp;"*")</f>
        <v>9</v>
      </c>
      <c r="D137" s="21">
        <f t="shared" ref="D137:D146" si="19">C137/C$147</f>
        <v>0.23076923076923078</v>
      </c>
      <c r="E137">
        <f>RANK(D137,$D$137:$D$146,0)</f>
        <v>4</v>
      </c>
    </row>
    <row r="138" spans="1:14" ht="39.6" x14ac:dyDescent="0.2">
      <c r="A138" s="2"/>
      <c r="B138" s="1" t="s">
        <v>199</v>
      </c>
      <c r="C138" s="1">
        <f>COUNTIFS(集計用[工事の性格や地域の実情等に応じた適切な入札契約・総合評価落札方式について、問題と感じていることをお答えください。],"*"&amp;$B138&amp;"*")</f>
        <v>12</v>
      </c>
      <c r="D138" s="21">
        <f t="shared" si="19"/>
        <v>0.30769230769230771</v>
      </c>
      <c r="E138">
        <f t="shared" ref="E138:E146" si="20">RANK(D138,$D$137:$D$146,0)</f>
        <v>2</v>
      </c>
    </row>
    <row r="139" spans="1:14" ht="52.8" x14ac:dyDescent="0.2">
      <c r="A139" s="2"/>
      <c r="B139" s="1" t="s">
        <v>285</v>
      </c>
      <c r="C139" s="1">
        <f>COUNTIFS(集計用[工事の性格や地域の実情等に応じた適切な入札契約・総合評価落札方式について、問題と感じていることをお答えください。],"*"&amp;$B139&amp;"*")</f>
        <v>9</v>
      </c>
      <c r="D139" s="21">
        <f t="shared" si="19"/>
        <v>0.23076923076923078</v>
      </c>
      <c r="E139">
        <f t="shared" si="20"/>
        <v>4</v>
      </c>
    </row>
    <row r="140" spans="1:14" ht="26.4" x14ac:dyDescent="0.2">
      <c r="A140" s="2"/>
      <c r="B140" s="1" t="s">
        <v>200</v>
      </c>
      <c r="C140" s="1">
        <f>COUNTIFS(集計用[工事の性格や地域の実情等に応じた適切な入札契約・総合評価落札方式について、問題と感じていることをお答えください。],"*"&amp;$B140&amp;"*")</f>
        <v>13</v>
      </c>
      <c r="D140" s="21">
        <f t="shared" si="19"/>
        <v>0.33333333333333331</v>
      </c>
      <c r="E140">
        <f t="shared" si="20"/>
        <v>1</v>
      </c>
    </row>
    <row r="141" spans="1:14" ht="39.6" x14ac:dyDescent="0.2">
      <c r="A141" s="2"/>
      <c r="B141" s="1" t="s">
        <v>380</v>
      </c>
      <c r="C141" s="1">
        <f>COUNTIFS(集計用[工事の性格や地域の実情等に応じた適切な入札契約・総合評価落札方式について、問題と感じていることをお答えください。],"*"&amp;$B141&amp;"*")</f>
        <v>11</v>
      </c>
      <c r="D141" s="21">
        <f t="shared" si="19"/>
        <v>0.28205128205128205</v>
      </c>
      <c r="E141">
        <f t="shared" si="20"/>
        <v>3</v>
      </c>
    </row>
    <row r="142" spans="1:14" ht="52.8" x14ac:dyDescent="0.2">
      <c r="A142" s="2"/>
      <c r="B142" s="1" t="s">
        <v>569</v>
      </c>
      <c r="C142" s="1">
        <f>COUNTIFS(集計用[工事の性格や地域の実情等に応じた適切な入札契約・総合評価落札方式について、問題と感じていることをお答えください。],"*"&amp;$B142&amp;"*")</f>
        <v>9</v>
      </c>
      <c r="D142" s="21">
        <f t="shared" si="19"/>
        <v>0.23076923076923078</v>
      </c>
      <c r="E142">
        <f t="shared" si="20"/>
        <v>4</v>
      </c>
    </row>
    <row r="143" spans="1:14" ht="26.4" x14ac:dyDescent="0.2">
      <c r="A143" s="2"/>
      <c r="B143" s="1" t="s">
        <v>286</v>
      </c>
      <c r="C143" s="1">
        <f>COUNTIFS(集計用[工事の性格や地域の実情等に応じた適切な入札契約・総合評価落札方式について、問題と感じていることをお答えください。],"*"&amp;$B143&amp;"*")</f>
        <v>6</v>
      </c>
      <c r="D143" s="21">
        <f t="shared" si="19"/>
        <v>0.15384615384615385</v>
      </c>
      <c r="E143">
        <f t="shared" si="20"/>
        <v>8</v>
      </c>
    </row>
    <row r="144" spans="1:14" ht="52.8" x14ac:dyDescent="0.2">
      <c r="A144" s="2"/>
      <c r="B144" s="1" t="s">
        <v>570</v>
      </c>
      <c r="C144" s="1">
        <f>COUNTIFS(集計用[工事の性格や地域の実情等に応じた適切な入札契約・総合評価落札方式について、問題と感じていることをお答えください。],"*"&amp;$B144&amp;"*")</f>
        <v>3</v>
      </c>
      <c r="D144" s="21">
        <f t="shared" si="19"/>
        <v>7.6923076923076927E-2</v>
      </c>
      <c r="E144">
        <f t="shared" si="20"/>
        <v>9</v>
      </c>
    </row>
    <row r="145" spans="1:6" x14ac:dyDescent="0.2">
      <c r="A145" s="2"/>
      <c r="B145" s="1" t="s">
        <v>559</v>
      </c>
      <c r="C145" s="1">
        <f>COUNTIFS(集計用[工事の性格や地域の実情等に応じた適切な入札契約・総合評価落札方式について、問題と感じていることをお答えください。],"*"&amp;$B145&amp;"*")</f>
        <v>2</v>
      </c>
      <c r="D145" s="21">
        <f t="shared" si="19"/>
        <v>5.128205128205128E-2</v>
      </c>
      <c r="E145">
        <f t="shared" si="20"/>
        <v>10</v>
      </c>
    </row>
    <row r="146" spans="1:6" ht="39.6" x14ac:dyDescent="0.2">
      <c r="A146" s="2"/>
      <c r="B146" s="1" t="s">
        <v>381</v>
      </c>
      <c r="C146" s="1">
        <f>COUNTIFS(集計用[工事の性格や地域の実情等に応じた適切な入札契約・総合評価落札方式について、問題と感じていることをお答えください。],"*"&amp;$B146&amp;"*")</f>
        <v>7</v>
      </c>
      <c r="D146" s="21">
        <f t="shared" si="19"/>
        <v>0.17948717948717949</v>
      </c>
      <c r="E146">
        <f t="shared" si="20"/>
        <v>7</v>
      </c>
    </row>
    <row r="147" spans="1:6" x14ac:dyDescent="0.2">
      <c r="A147" s="2"/>
      <c r="B147" s="1" t="s">
        <v>575</v>
      </c>
      <c r="C147" s="1">
        <f>集計用!D43</f>
        <v>39</v>
      </c>
      <c r="D147" s="21">
        <f t="shared" ref="D147" si="21">C147/C$147</f>
        <v>1</v>
      </c>
    </row>
    <row r="148" spans="1:6" x14ac:dyDescent="0.2">
      <c r="A148" s="2"/>
    </row>
    <row r="149" spans="1:6" x14ac:dyDescent="0.2">
      <c r="A149" s="2"/>
    </row>
    <row r="150" spans="1:6" x14ac:dyDescent="0.2">
      <c r="A150" s="2"/>
    </row>
    <row r="151" spans="1:6" x14ac:dyDescent="0.2">
      <c r="A151" s="2"/>
    </row>
    <row r="152" spans="1:6" x14ac:dyDescent="0.2">
      <c r="A152" s="2"/>
    </row>
    <row r="153" spans="1:6" x14ac:dyDescent="0.2">
      <c r="A153" s="2"/>
    </row>
    <row r="154" spans="1:6" x14ac:dyDescent="0.2">
      <c r="A154" s="2"/>
    </row>
    <row r="155" spans="1:6" x14ac:dyDescent="0.2">
      <c r="A155" s="2"/>
    </row>
    <row r="156" spans="1:6" x14ac:dyDescent="0.2">
      <c r="A156" s="2"/>
    </row>
    <row r="157" spans="1:6" x14ac:dyDescent="0.2">
      <c r="A157" s="2"/>
    </row>
    <row r="158" spans="1:6" x14ac:dyDescent="0.2">
      <c r="A158" s="2"/>
    </row>
    <row r="159" spans="1:6" x14ac:dyDescent="0.2">
      <c r="A159" s="2"/>
    </row>
    <row r="160" spans="1:6" x14ac:dyDescent="0.2">
      <c r="E160" s="14"/>
      <c r="F160" s="3"/>
    </row>
    <row r="161" spans="4:5" x14ac:dyDescent="0.2">
      <c r="E161" s="14"/>
    </row>
    <row r="162" spans="4:5" x14ac:dyDescent="0.2">
      <c r="E162" s="14"/>
    </row>
    <row r="163" spans="4:5" x14ac:dyDescent="0.2">
      <c r="E163" s="14"/>
    </row>
    <row r="164" spans="4:5" x14ac:dyDescent="0.2">
      <c r="E164" s="14"/>
    </row>
    <row r="165" spans="4:5" x14ac:dyDescent="0.2">
      <c r="E165" s="14"/>
    </row>
    <row r="166" spans="4:5" x14ac:dyDescent="0.2">
      <c r="E166" s="3"/>
    </row>
    <row r="169" spans="4:5" x14ac:dyDescent="0.2">
      <c r="D169" s="13"/>
    </row>
    <row r="170" spans="4:5" x14ac:dyDescent="0.2">
      <c r="D170" s="13"/>
    </row>
    <row r="171" spans="4:5" x14ac:dyDescent="0.2">
      <c r="D171" s="13"/>
    </row>
    <row r="172" spans="4:5" x14ac:dyDescent="0.2">
      <c r="D172" s="13"/>
    </row>
    <row r="173" spans="4:5" x14ac:dyDescent="0.2">
      <c r="D173" s="13"/>
    </row>
    <row r="174" spans="4:5" x14ac:dyDescent="0.2">
      <c r="D174" s="1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調査結果報告</vt:lpstr>
      <vt:lpstr>その他内容・自由記入</vt:lpstr>
      <vt:lpstr>集計用</vt:lpstr>
      <vt:lpstr>回答者属性</vt:lpstr>
      <vt:lpstr>予定価格</vt:lpstr>
      <vt:lpstr>工期設定</vt:lpstr>
      <vt:lpstr>設計変更、スライド</vt:lpstr>
      <vt:lpstr>共有、協議迅速化</vt:lpstr>
      <vt:lpstr>賃上げ</vt:lpstr>
      <vt:lpstr>簡素化</vt:lpstr>
      <vt:lpstr>状況</vt:lpstr>
      <vt:lpstr>持続性確保</vt:lpstr>
      <vt:lpstr>災害</vt:lpstr>
      <vt:lpstr>電子契約</vt:lpstr>
      <vt:lpstr>電子取引</vt:lpstr>
      <vt:lpstr>工事代金</vt:lpstr>
      <vt:lpstr>調査結果報告!Print_Area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悟郎</dc:creator>
  <cp:lastModifiedBy>us200201</cp:lastModifiedBy>
  <cp:lastPrinted>2025-10-01T11:58:23Z</cp:lastPrinted>
  <dcterms:created xsi:type="dcterms:W3CDTF">2024-07-05T01:11:05Z</dcterms:created>
  <dcterms:modified xsi:type="dcterms:W3CDTF">2025-10-02T09:59:11Z</dcterms:modified>
</cp:coreProperties>
</file>